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щита бюджета 2023\ЗАЩИТА 2025\"/>
    </mc:Choice>
  </mc:AlternateContent>
  <xr:revisionPtr revIDLastSave="0" documentId="13_ncr:1_{0D4F72BD-6465-4AEC-B4EA-DEB3F5520531}" xr6:coauthVersionLast="47" xr6:coauthVersionMax="47" xr10:uidLastSave="{00000000-0000-0000-0000-000000000000}"/>
  <bookViews>
    <workbookView xWindow="-120" yWindow="-120" windowWidth="29040" windowHeight="15840" tabRatio="579" firstSheet="1" activeTab="1" xr2:uid="{00000000-000D-0000-FFFF-FFFF00000000}"/>
  </bookViews>
  <sheets>
    <sheet name="К ЗАЩИТЕ бюджета" sheetId="18" r:id="rId1"/>
    <sheet name="ДОХОДЫ (расчеты)" sheetId="22" r:id="rId2"/>
    <sheet name="КФО 2" sheetId="8" r:id="rId3"/>
    <sheet name="КФО 5" sheetId="7" r:id="rId4"/>
    <sheet name="КФО 4" sheetId="5" r:id="rId5"/>
    <sheet name="расшифровка 6" sheetId="14" state="hidden" r:id="rId6"/>
    <sheet name="ПРОВЕРКА" sheetId="6" r:id="rId7"/>
    <sheet name="ПЕЧАТЬ СВОД" sheetId="12" r:id="rId8"/>
    <sheet name="ПЕЧАТЬ ПЛАН" sheetId="9" r:id="rId9"/>
    <sheet name="Пояснительная з..." sheetId="21" r:id="rId10"/>
    <sheet name="ПЕЧАТЬ СВОД 2027" sheetId="23" state="hidden" r:id="rId11"/>
    <sheet name="ПЕЧАТЬ СВОД 2028" sheetId="24" state="hidden" r:id="rId12"/>
  </sheets>
  <externalReferences>
    <externalReference r:id="rId13"/>
    <externalReference r:id="rId14"/>
  </externalReferences>
  <definedNames>
    <definedName name="Z_63B711E9_39A0_47D2_97F4_E0A9C4058238_.wvu.Cols" localSheetId="0" hidden="1">'К ЗАЩИТЕ бюджета'!$V$1:$AA$65532</definedName>
    <definedName name="Z_63B711E9_39A0_47D2_97F4_E0A9C4058238_.wvu.Rows" localSheetId="0" hidden="1">'К ЗАЩИТЕ бюджета'!#REF!,'К ЗАЩИТЕ бюджета'!#REF!,'К ЗАЩИТЕ бюджета'!#REF!</definedName>
    <definedName name="Z_AA8E7AEC_5842_4C88_86F7_9A24EAAE0396_.wvu.Cols" localSheetId="0" hidden="1">'К ЗАЩИТЕ бюджета'!$R$1:$Z$65532,'К ЗАЩИТЕ бюджета'!$AB$1:$AB$65532</definedName>
    <definedName name="Z_AA8E7AEC_5842_4C88_86F7_9A24EAAE0396_.wvu.PrintArea" localSheetId="0" hidden="1">'К ЗАЩИТЕ бюджета'!$A$1:$Q$67</definedName>
    <definedName name="_xlnm.Print_Titles" localSheetId="0">'К ЗАЩИТЕ бюджета'!$1:$3</definedName>
    <definedName name="название">'ПЕЧАТЬ ПЛАН'!$S$10:$S$11</definedName>
    <definedName name="наименование">'ПЕЧАТЬ ПЛАН'!$S$10:$S$11</definedName>
    <definedName name="_xlnm.Print_Area" localSheetId="1">'ДОХОДЫ (расчеты)'!$A$1:$K$336</definedName>
    <definedName name="_xlnm.Print_Area" localSheetId="0">'К ЗАЩИТЕ бюджета'!$A$1:$Q$70</definedName>
    <definedName name="_xlnm.Print_Area" localSheetId="2">'КФО 2'!$A$1:$J$961</definedName>
    <definedName name="_xlnm.Print_Area" localSheetId="4">'КФО 4'!$A$1:$J$1194</definedName>
    <definedName name="_xlnm.Print_Area" localSheetId="3">'КФО 5'!$A$1:$J$500</definedName>
    <definedName name="_xlnm.Print_Area" localSheetId="8">'ПЕЧАТЬ ПЛАН'!$A$1:$N$225</definedName>
    <definedName name="_xlnm.Print_Area" localSheetId="7">'ПЕЧАТЬ СВОД'!$A$1:$K$68</definedName>
    <definedName name="_xlnm.Print_Area" localSheetId="10">'ПЕЧАТЬ СВОД 2027'!$A$1:$K$68</definedName>
    <definedName name="_xlnm.Print_Area" localSheetId="11">'ПЕЧАТЬ СВОД 2028'!$A$1:$K$68</definedName>
    <definedName name="_xlnm.Print_Area" localSheetId="9">'Пояснительная з...'!$A$1:$E$274</definedName>
    <definedName name="_xlnm.Print_Area" localSheetId="6">ПРОВЕРКА!$A$1:$J$56</definedName>
    <definedName name="_xlnm.Print_Area" localSheetId="5">'расшифровка 6'!$A$1:$J$397</definedName>
    <definedName name="С_УЧЕТОМ_ИЗМЕНЕНИЙ">'ПЕЧАТЬ ПЛАН'!$S$11</definedName>
    <definedName name="статус">'ПЕЧАТЬ ПЛАН'!$S$10:$S$11</definedName>
  </definedNames>
  <calcPr calcId="181029"/>
</workbook>
</file>

<file path=xl/calcChain.xml><?xml version="1.0" encoding="utf-8"?>
<calcChain xmlns="http://schemas.openxmlformats.org/spreadsheetml/2006/main">
  <c r="H22" i="8" l="1"/>
  <c r="I22" i="8"/>
  <c r="J55" i="22"/>
  <c r="H45" i="22"/>
  <c r="H46" i="22"/>
  <c r="H47" i="22"/>
  <c r="I47" i="22" s="1"/>
  <c r="J47" i="22" s="1"/>
  <c r="H48" i="22"/>
  <c r="H49" i="22"/>
  <c r="H50" i="22"/>
  <c r="H51" i="22"/>
  <c r="H55" i="22"/>
  <c r="H56" i="22"/>
  <c r="I117" i="22"/>
  <c r="J117" i="22" s="1"/>
  <c r="J91" i="22"/>
  <c r="I91" i="22"/>
  <c r="I79" i="22"/>
  <c r="J79" i="22" s="1"/>
  <c r="I51" i="22"/>
  <c r="J51" i="22" s="1"/>
  <c r="I49" i="22"/>
  <c r="J49" i="22" s="1"/>
  <c r="G33" i="22" l="1"/>
  <c r="J23" i="5" l="1"/>
  <c r="I23" i="5"/>
  <c r="H23" i="5"/>
  <c r="E332" i="22" l="1"/>
  <c r="D7" i="9"/>
  <c r="G150" i="5" l="1"/>
  <c r="L25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12" i="18"/>
  <c r="I54" i="23"/>
  <c r="K54" i="23"/>
  <c r="I54" i="24"/>
  <c r="K54" i="24"/>
  <c r="D12" i="24"/>
  <c r="E84" i="24" s="1"/>
  <c r="S84" i="12" s="1"/>
  <c r="G31" i="24"/>
  <c r="F31" i="24"/>
  <c r="F111" i="24" s="1"/>
  <c r="J30" i="24"/>
  <c r="G30" i="24"/>
  <c r="M31" i="24" s="1"/>
  <c r="F30" i="24"/>
  <c r="M30" i="24" s="1"/>
  <c r="D12" i="23"/>
  <c r="N86" i="12"/>
  <c r="H51" i="23"/>
  <c r="H48" i="23"/>
  <c r="H40" i="23"/>
  <c r="H32" i="23"/>
  <c r="G31" i="23"/>
  <c r="G111" i="23" s="1"/>
  <c r="F31" i="23"/>
  <c r="F111" i="23" s="1"/>
  <c r="J30" i="23"/>
  <c r="G30" i="23"/>
  <c r="M31" i="23" s="1"/>
  <c r="F30" i="23"/>
  <c r="M30" i="23" s="1"/>
  <c r="G129" i="24"/>
  <c r="G128" i="24"/>
  <c r="G125" i="24"/>
  <c r="G124" i="24"/>
  <c r="G121" i="24"/>
  <c r="G118" i="24"/>
  <c r="G117" i="24"/>
  <c r="G116" i="24"/>
  <c r="G115" i="24"/>
  <c r="G114" i="24"/>
  <c r="G113" i="24"/>
  <c r="J89" i="24"/>
  <c r="I89" i="24"/>
  <c r="H89" i="24"/>
  <c r="G89" i="24"/>
  <c r="F89" i="24"/>
  <c r="G87" i="24"/>
  <c r="U87" i="12" s="1"/>
  <c r="I70" i="24"/>
  <c r="I66" i="24"/>
  <c r="G66" i="24"/>
  <c r="G86" i="24" s="1"/>
  <c r="U86" i="12" s="1"/>
  <c r="K51" i="24"/>
  <c r="I51" i="24"/>
  <c r="G51" i="24"/>
  <c r="K48" i="24"/>
  <c r="I48" i="24"/>
  <c r="G48" i="24"/>
  <c r="E43" i="24"/>
  <c r="D43" i="24" s="1"/>
  <c r="E42" i="24"/>
  <c r="D42" i="24" s="1"/>
  <c r="E41" i="24"/>
  <c r="D41" i="24" s="1"/>
  <c r="K40" i="24"/>
  <c r="I40" i="24"/>
  <c r="G40" i="24"/>
  <c r="E36" i="24"/>
  <c r="D36" i="24"/>
  <c r="M32" i="24"/>
  <c r="K32" i="24"/>
  <c r="I32" i="24"/>
  <c r="G111" i="24"/>
  <c r="J110" i="24"/>
  <c r="I29" i="24"/>
  <c r="K28" i="24"/>
  <c r="I28" i="24"/>
  <c r="E26" i="24"/>
  <c r="D26" i="24" s="1"/>
  <c r="E25" i="24"/>
  <c r="D25" i="24" s="1"/>
  <c r="E24" i="24"/>
  <c r="D24" i="24" s="1"/>
  <c r="E23" i="24"/>
  <c r="D23" i="24" s="1"/>
  <c r="E22" i="24"/>
  <c r="D22" i="24" s="1"/>
  <c r="E21" i="24"/>
  <c r="D21" i="24" s="1"/>
  <c r="E20" i="24"/>
  <c r="E19" i="24"/>
  <c r="K18" i="24"/>
  <c r="K14" i="24" s="1"/>
  <c r="I18" i="24"/>
  <c r="I14" i="24" s="1"/>
  <c r="H18" i="24"/>
  <c r="G18" i="24"/>
  <c r="F18" i="24"/>
  <c r="D17" i="24"/>
  <c r="E16" i="24"/>
  <c r="H6" i="24"/>
  <c r="F6" i="24"/>
  <c r="A3" i="24"/>
  <c r="G129" i="23"/>
  <c r="G128" i="23"/>
  <c r="G125" i="23"/>
  <c r="G124" i="23"/>
  <c r="G121" i="23"/>
  <c r="G118" i="23"/>
  <c r="G117" i="23"/>
  <c r="G116" i="23"/>
  <c r="G115" i="23"/>
  <c r="G114" i="23"/>
  <c r="G113" i="23"/>
  <c r="J89" i="23"/>
  <c r="I89" i="23"/>
  <c r="H89" i="23"/>
  <c r="G89" i="23"/>
  <c r="F89" i="23"/>
  <c r="G87" i="23"/>
  <c r="N87" i="12" s="1"/>
  <c r="I70" i="23"/>
  <c r="I66" i="23"/>
  <c r="G66" i="23"/>
  <c r="G86" i="23" s="1"/>
  <c r="K51" i="23"/>
  <c r="I51" i="23"/>
  <c r="G51" i="23"/>
  <c r="K48" i="23"/>
  <c r="I48" i="23"/>
  <c r="G48" i="23"/>
  <c r="E43" i="23"/>
  <c r="D43" i="23" s="1"/>
  <c r="E42" i="23"/>
  <c r="E41" i="23"/>
  <c r="D41" i="23"/>
  <c r="K40" i="23"/>
  <c r="I40" i="23"/>
  <c r="G40" i="23"/>
  <c r="E36" i="23"/>
  <c r="D36" i="23" s="1"/>
  <c r="K32" i="23"/>
  <c r="K28" i="23" s="1"/>
  <c r="I32" i="23"/>
  <c r="M32" i="23"/>
  <c r="E30" i="23"/>
  <c r="I29" i="23"/>
  <c r="I28" i="23"/>
  <c r="E26" i="23"/>
  <c r="D26" i="23" s="1"/>
  <c r="E25" i="23"/>
  <c r="D25" i="23" s="1"/>
  <c r="E24" i="23"/>
  <c r="D24" i="23" s="1"/>
  <c r="E23" i="23"/>
  <c r="D23" i="23" s="1"/>
  <c r="E22" i="23"/>
  <c r="D22" i="23" s="1"/>
  <c r="E21" i="23"/>
  <c r="E20" i="23"/>
  <c r="E19" i="23"/>
  <c r="K18" i="23"/>
  <c r="K14" i="23" s="1"/>
  <c r="I18" i="23"/>
  <c r="I14" i="23" s="1"/>
  <c r="H18" i="23"/>
  <c r="G18" i="23"/>
  <c r="F18" i="23"/>
  <c r="D17" i="23"/>
  <c r="E16" i="23"/>
  <c r="E84" i="23"/>
  <c r="L84" i="12" s="1"/>
  <c r="H6" i="23"/>
  <c r="F6" i="23"/>
  <c r="A3" i="23"/>
  <c r="J89" i="12"/>
  <c r="I89" i="12"/>
  <c r="H89" i="12"/>
  <c r="G89" i="12"/>
  <c r="F89" i="12"/>
  <c r="G87" i="12"/>
  <c r="D12" i="12"/>
  <c r="E84" i="12" s="1"/>
  <c r="A7" i="22"/>
  <c r="F3" i="22"/>
  <c r="D4" i="22"/>
  <c r="H17" i="22"/>
  <c r="H32" i="22" s="1"/>
  <c r="I17" i="22"/>
  <c r="I44" i="22" s="1"/>
  <c r="J17" i="22"/>
  <c r="J190" i="22" s="1"/>
  <c r="H18" i="22"/>
  <c r="H24" i="22" s="1"/>
  <c r="H25" i="22" s="1"/>
  <c r="I24" i="22"/>
  <c r="I25" i="22" s="1"/>
  <c r="J24" i="22"/>
  <c r="J25" i="22"/>
  <c r="I32" i="22"/>
  <c r="J32" i="22"/>
  <c r="H33" i="22"/>
  <c r="I39" i="22"/>
  <c r="J39" i="22"/>
  <c r="I45" i="22"/>
  <c r="J45" i="22" s="1"/>
  <c r="I46" i="22"/>
  <c r="J46" i="22" s="1"/>
  <c r="I48" i="22"/>
  <c r="J48" i="22" s="1"/>
  <c r="I50" i="22"/>
  <c r="J50" i="22" s="1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I77" i="22"/>
  <c r="I310" i="22" s="1"/>
  <c r="J77" i="22"/>
  <c r="J310" i="22" s="1"/>
  <c r="H78" i="22"/>
  <c r="I78" i="22"/>
  <c r="J78" i="22"/>
  <c r="H90" i="22"/>
  <c r="I90" i="22"/>
  <c r="J90" i="22"/>
  <c r="H103" i="22"/>
  <c r="I103" i="22"/>
  <c r="J103" i="22"/>
  <c r="H116" i="22"/>
  <c r="I116" i="22"/>
  <c r="J116" i="22"/>
  <c r="H127" i="22"/>
  <c r="I127" i="22"/>
  <c r="J127" i="22"/>
  <c r="H155" i="22"/>
  <c r="I155" i="22"/>
  <c r="J155" i="22"/>
  <c r="I166" i="22"/>
  <c r="J166" i="22"/>
  <c r="H173" i="22"/>
  <c r="I173" i="22"/>
  <c r="J173" i="22"/>
  <c r="I178" i="22"/>
  <c r="J178" i="22"/>
  <c r="H185" i="22"/>
  <c r="I185" i="22"/>
  <c r="J185" i="22"/>
  <c r="I190" i="22"/>
  <c r="H197" i="22"/>
  <c r="I197" i="22"/>
  <c r="J197" i="22"/>
  <c r="I202" i="22"/>
  <c r="J202" i="22"/>
  <c r="H209" i="22"/>
  <c r="I209" i="22"/>
  <c r="J209" i="22"/>
  <c r="J217" i="22"/>
  <c r="H224" i="22"/>
  <c r="I224" i="22"/>
  <c r="J224" i="22"/>
  <c r="J229" i="22"/>
  <c r="H236" i="22"/>
  <c r="H237" i="22" s="1"/>
  <c r="I236" i="22"/>
  <c r="I237" i="22" s="1"/>
  <c r="J236" i="22"/>
  <c r="J237" i="22" s="1"/>
  <c r="I244" i="22"/>
  <c r="J244" i="22"/>
  <c r="H251" i="22"/>
  <c r="I251" i="22"/>
  <c r="J251" i="22"/>
  <c r="I256" i="22"/>
  <c r="J256" i="22"/>
  <c r="H263" i="22"/>
  <c r="I263" i="22"/>
  <c r="J263" i="22"/>
  <c r="I268" i="22"/>
  <c r="J268" i="22"/>
  <c r="K268" i="22"/>
  <c r="H275" i="22"/>
  <c r="I275" i="22"/>
  <c r="J275" i="22"/>
  <c r="I283" i="22"/>
  <c r="H290" i="22"/>
  <c r="I290" i="22"/>
  <c r="J290" i="22"/>
  <c r="I295" i="22"/>
  <c r="J295" i="22"/>
  <c r="H302" i="22"/>
  <c r="I302" i="22"/>
  <c r="J302" i="22"/>
  <c r="H317" i="22"/>
  <c r="I317" i="22"/>
  <c r="J317" i="22"/>
  <c r="H329" i="22"/>
  <c r="I329" i="22"/>
  <c r="J329" i="22"/>
  <c r="N330" i="22"/>
  <c r="O330" i="22"/>
  <c r="K339" i="22"/>
  <c r="F926" i="5"/>
  <c r="G926" i="5" s="1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H49" i="18"/>
  <c r="G49" i="18"/>
  <c r="F49" i="18"/>
  <c r="C49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H28" i="18"/>
  <c r="G28" i="18"/>
  <c r="F28" i="18"/>
  <c r="C28" i="18"/>
  <c r="E24" i="18"/>
  <c r="E23" i="18"/>
  <c r="E22" i="18"/>
  <c r="E21" i="18"/>
  <c r="E20" i="18"/>
  <c r="E19" i="18"/>
  <c r="E18" i="18"/>
  <c r="E16" i="18"/>
  <c r="E15" i="18"/>
  <c r="E14" i="18"/>
  <c r="E13" i="18"/>
  <c r="E12" i="18"/>
  <c r="D17" i="18"/>
  <c r="I1197" i="5"/>
  <c r="J1197" i="5"/>
  <c r="H1197" i="5"/>
  <c r="J1203" i="5"/>
  <c r="I1203" i="5"/>
  <c r="H1203" i="5"/>
  <c r="H972" i="5"/>
  <c r="H1171" i="5" s="1"/>
  <c r="J972" i="5"/>
  <c r="J1171" i="5" s="1"/>
  <c r="G73" i="24" s="1"/>
  <c r="I972" i="5"/>
  <c r="I1171" i="5" s="1"/>
  <c r="G73" i="23" s="1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227" i="5"/>
  <c r="J330" i="22" l="1"/>
  <c r="J303" i="22"/>
  <c r="I303" i="22"/>
  <c r="J276" i="22"/>
  <c r="J72" i="22"/>
  <c r="I72" i="22"/>
  <c r="H166" i="22"/>
  <c r="M330" i="22"/>
  <c r="H330" i="22"/>
  <c r="E18" i="24"/>
  <c r="H256" i="22"/>
  <c r="J161" i="22"/>
  <c r="J44" i="22"/>
  <c r="I47" i="23"/>
  <c r="I27" i="23" s="1"/>
  <c r="P19" i="23" s="1"/>
  <c r="I47" i="24"/>
  <c r="I27" i="24" s="1"/>
  <c r="P19" i="24" s="1"/>
  <c r="E18" i="23"/>
  <c r="K47" i="23"/>
  <c r="K47" i="24"/>
  <c r="E31" i="24"/>
  <c r="H276" i="22"/>
  <c r="G73" i="12"/>
  <c r="H1207" i="5"/>
  <c r="G123" i="23"/>
  <c r="H72" i="22"/>
  <c r="K27" i="23"/>
  <c r="H161" i="22"/>
  <c r="K27" i="24"/>
  <c r="R19" i="24" s="1"/>
  <c r="I330" i="22"/>
  <c r="H283" i="22"/>
  <c r="I276" i="22"/>
  <c r="H229" i="22"/>
  <c r="H190" i="22"/>
  <c r="I1207" i="5"/>
  <c r="J322" i="22"/>
  <c r="H303" i="22"/>
  <c r="H268" i="22"/>
  <c r="H244" i="22"/>
  <c r="H217" i="22"/>
  <c r="J1207" i="5"/>
  <c r="H295" i="22"/>
  <c r="J283" i="22"/>
  <c r="I161" i="22"/>
  <c r="H77" i="22"/>
  <c r="H44" i="22"/>
  <c r="H39" i="22"/>
  <c r="F29" i="23"/>
  <c r="F85" i="23" s="1"/>
  <c r="M85" i="12" s="1"/>
  <c r="N30" i="23"/>
  <c r="O30" i="23" s="1"/>
  <c r="G29" i="24"/>
  <c r="G85" i="24" s="1"/>
  <c r="U85" i="12" s="1"/>
  <c r="G29" i="23"/>
  <c r="G85" i="23" s="1"/>
  <c r="N85" i="12" s="1"/>
  <c r="R19" i="23"/>
  <c r="N30" i="24"/>
  <c r="O30" i="24" s="1"/>
  <c r="L21" i="24"/>
  <c r="E30" i="24"/>
  <c r="N31" i="24"/>
  <c r="O31" i="24" s="1"/>
  <c r="G110" i="24"/>
  <c r="G123" i="24"/>
  <c r="F29" i="24"/>
  <c r="F110" i="24"/>
  <c r="J110" i="23"/>
  <c r="D21" i="23"/>
  <c r="L21" i="23" s="1"/>
  <c r="N31" i="23"/>
  <c r="O31" i="23" s="1"/>
  <c r="G110" i="23"/>
  <c r="D42" i="23"/>
  <c r="F110" i="23"/>
  <c r="E31" i="23"/>
  <c r="I322" i="22"/>
  <c r="I229" i="22"/>
  <c r="H202" i="22"/>
  <c r="H178" i="22"/>
  <c r="I217" i="22"/>
  <c r="J210" i="22" l="1"/>
  <c r="J331" i="22" s="1"/>
  <c r="I210" i="22"/>
  <c r="I331" i="22" s="1"/>
  <c r="E29" i="23"/>
  <c r="H210" i="22"/>
  <c r="H331" i="22" s="1"/>
  <c r="H322" i="22"/>
  <c r="H310" i="22"/>
  <c r="F85" i="24"/>
  <c r="T85" i="12" s="1"/>
  <c r="E29" i="24"/>
  <c r="G193" i="8"/>
  <c r="I195" i="8"/>
  <c r="J57" i="23" s="1"/>
  <c r="J195" i="8"/>
  <c r="J57" i="24" s="1"/>
  <c r="H195" i="8"/>
  <c r="I151" i="5"/>
  <c r="J151" i="5"/>
  <c r="I153" i="5"/>
  <c r="J153" i="5"/>
  <c r="H151" i="5"/>
  <c r="I158" i="8"/>
  <c r="J158" i="8"/>
  <c r="I160" i="8"/>
  <c r="J65" i="23" s="1"/>
  <c r="J117" i="23" s="1"/>
  <c r="J160" i="8"/>
  <c r="J65" i="24" s="1"/>
  <c r="J117" i="24" s="1"/>
  <c r="H160" i="8"/>
  <c r="H158" i="8"/>
  <c r="G159" i="8"/>
  <c r="F159" i="8" s="1"/>
  <c r="G150" i="8"/>
  <c r="F150" i="8" s="1"/>
  <c r="G151" i="8"/>
  <c r="F151" i="8" s="1"/>
  <c r="G152" i="8"/>
  <c r="F152" i="8" s="1"/>
  <c r="G153" i="8"/>
  <c r="F153" i="8" s="1"/>
  <c r="G154" i="8"/>
  <c r="F154" i="8" s="1"/>
  <c r="G155" i="8"/>
  <c r="F155" i="8" s="1"/>
  <c r="G156" i="8"/>
  <c r="F156" i="8" s="1"/>
  <c r="G157" i="8"/>
  <c r="F157" i="8" s="1"/>
  <c r="G149" i="8"/>
  <c r="F149" i="8" s="1"/>
  <c r="I203" i="5"/>
  <c r="F57" i="23" s="1"/>
  <c r="J203" i="5"/>
  <c r="F57" i="24" s="1"/>
  <c r="H203" i="5"/>
  <c r="H153" i="5"/>
  <c r="F152" i="5"/>
  <c r="F150" i="5"/>
  <c r="F149" i="5"/>
  <c r="F148" i="5"/>
  <c r="F147" i="5"/>
  <c r="F146" i="5"/>
  <c r="F145" i="5"/>
  <c r="F144" i="5"/>
  <c r="F143" i="5"/>
  <c r="F142" i="5"/>
  <c r="J116" i="23" l="1"/>
  <c r="J66" i="23"/>
  <c r="J86" i="23" s="1"/>
  <c r="Q86" i="12" s="1"/>
  <c r="J116" i="24"/>
  <c r="J66" i="24"/>
  <c r="J86" i="24" s="1"/>
  <c r="X86" i="12" s="1"/>
  <c r="H1198" i="5"/>
  <c r="F116" i="23"/>
  <c r="E57" i="23"/>
  <c r="E57" i="24"/>
  <c r="F116" i="24"/>
  <c r="J1198" i="5"/>
  <c r="F65" i="24"/>
  <c r="F65" i="23"/>
  <c r="I1198" i="5"/>
  <c r="K152" i="9"/>
  <c r="K130" i="9"/>
  <c r="F117" i="23" l="1"/>
  <c r="E65" i="23"/>
  <c r="F66" i="23"/>
  <c r="E65" i="24"/>
  <c r="F117" i="24"/>
  <c r="F66" i="24"/>
  <c r="U167" i="9"/>
  <c r="U166" i="9"/>
  <c r="U165" i="9"/>
  <c r="U164" i="9"/>
  <c r="U163" i="9"/>
  <c r="U162" i="9"/>
  <c r="U161" i="9"/>
  <c r="U160" i="9"/>
  <c r="U159" i="9"/>
  <c r="U158" i="9"/>
  <c r="U157" i="9"/>
  <c r="Q108" i="9"/>
  <c r="K108" i="9" s="1"/>
  <c r="Q92" i="9"/>
  <c r="D65" i="24" l="1"/>
  <c r="D65" i="23"/>
  <c r="F86" i="24"/>
  <c r="T86" i="12" s="1"/>
  <c r="E66" i="24"/>
  <c r="E66" i="23"/>
  <c r="F86" i="23"/>
  <c r="M86" i="12" s="1"/>
  <c r="L197" i="9"/>
  <c r="M197" i="9"/>
  <c r="K197" i="9"/>
  <c r="E274" i="21" l="1"/>
  <c r="D97" i="21"/>
  <c r="D96" i="21"/>
  <c r="D37" i="21"/>
  <c r="C3" i="21" l="1"/>
  <c r="B3" i="21"/>
  <c r="F9" i="21"/>
  <c r="F41" i="21"/>
  <c r="D98" i="21"/>
  <c r="F102" i="21"/>
  <c r="D156" i="21"/>
  <c r="D157" i="21"/>
  <c r="D171" i="21"/>
  <c r="D183" i="21"/>
  <c r="D195" i="21"/>
  <c r="D207" i="21"/>
  <c r="D220" i="21"/>
  <c r="D232" i="21"/>
  <c r="D244" i="21"/>
  <c r="D256" i="21"/>
  <c r="D268" i="21"/>
  <c r="E276" i="21"/>
  <c r="F302" i="21"/>
  <c r="D303" i="21"/>
  <c r="E306" i="21"/>
  <c r="E308" i="21"/>
  <c r="D269" i="21" l="1"/>
  <c r="D208" i="21"/>
  <c r="D270" i="21" l="1"/>
  <c r="D272" i="21" s="1"/>
  <c r="D304" i="21" s="1"/>
  <c r="G117" i="12" l="1"/>
  <c r="I54" i="12"/>
  <c r="K54" i="12"/>
  <c r="G66" i="12"/>
  <c r="G86" i="12" s="1"/>
  <c r="I66" i="12"/>
  <c r="G113" i="12"/>
  <c r="G114" i="12"/>
  <c r="G115" i="12"/>
  <c r="G116" i="12"/>
  <c r="G118" i="12"/>
  <c r="G121" i="12"/>
  <c r="G123" i="12"/>
  <c r="G124" i="12"/>
  <c r="G125" i="12"/>
  <c r="G128" i="12"/>
  <c r="G129" i="12"/>
  <c r="H938" i="5" l="1"/>
  <c r="H1199" i="5" s="1"/>
  <c r="G936" i="5" l="1"/>
  <c r="M942" i="8"/>
  <c r="N944" i="8" s="1"/>
  <c r="G939" i="8" s="1"/>
  <c r="M941" i="8"/>
  <c r="G238" i="7"/>
  <c r="I176" i="9" l="1"/>
  <c r="I175" i="9"/>
  <c r="I174" i="9"/>
  <c r="M180" i="9"/>
  <c r="L180" i="9"/>
  <c r="Q44" i="9"/>
  <c r="S91" i="9" s="1"/>
  <c r="R44" i="9"/>
  <c r="T91" i="9" s="1"/>
  <c r="P44" i="9"/>
  <c r="R91" i="9" s="1"/>
  <c r="H1176" i="5"/>
  <c r="I924" i="5"/>
  <c r="I1181" i="5" s="1"/>
  <c r="F79" i="23" s="1"/>
  <c r="F129" i="23" s="1"/>
  <c r="J924" i="5"/>
  <c r="J1181" i="5" s="1"/>
  <c r="F79" i="24" s="1"/>
  <c r="F129" i="24" s="1"/>
  <c r="H924" i="5"/>
  <c r="G918" i="5"/>
  <c r="G919" i="5"/>
  <c r="G920" i="5"/>
  <c r="G921" i="5"/>
  <c r="G922" i="5"/>
  <c r="G923" i="5"/>
  <c r="G917" i="5"/>
  <c r="H865" i="5"/>
  <c r="G851" i="5"/>
  <c r="G852" i="5"/>
  <c r="G853" i="5"/>
  <c r="G854" i="5"/>
  <c r="G855" i="5"/>
  <c r="H847" i="5"/>
  <c r="G822" i="5"/>
  <c r="G823" i="5"/>
  <c r="G824" i="5"/>
  <c r="G825" i="5"/>
  <c r="G826" i="5"/>
  <c r="G827" i="5"/>
  <c r="G828" i="5"/>
  <c r="G829" i="5"/>
  <c r="G830" i="5"/>
  <c r="G831" i="5"/>
  <c r="G832" i="5"/>
  <c r="I818" i="5"/>
  <c r="J818" i="5"/>
  <c r="H818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790" i="5"/>
  <c r="I788" i="5"/>
  <c r="J788" i="5"/>
  <c r="H788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3" i="5"/>
  <c r="G784" i="5"/>
  <c r="G785" i="5"/>
  <c r="G786" i="5"/>
  <c r="G787" i="5"/>
  <c r="G782" i="5"/>
  <c r="G756" i="5"/>
  <c r="H754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H706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48" i="5"/>
  <c r="G649" i="5"/>
  <c r="G650" i="5"/>
  <c r="G651" i="5"/>
  <c r="G652" i="5"/>
  <c r="G653" i="5"/>
  <c r="G654" i="5"/>
  <c r="H849" i="8"/>
  <c r="H879" i="8"/>
  <c r="H892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I849" i="8"/>
  <c r="J84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789" i="8"/>
  <c r="G788" i="8"/>
  <c r="G549" i="8"/>
  <c r="G550" i="8"/>
  <c r="G551" i="8"/>
  <c r="G552" i="8"/>
  <c r="G553" i="8"/>
  <c r="G554" i="8"/>
  <c r="G555" i="8"/>
  <c r="G556" i="8"/>
  <c r="H613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24" i="8"/>
  <c r="G625" i="8"/>
  <c r="G626" i="8"/>
  <c r="G627" i="8"/>
  <c r="G628" i="8"/>
  <c r="G629" i="8"/>
  <c r="G630" i="8"/>
  <c r="G631" i="8"/>
  <c r="G632" i="8"/>
  <c r="G633" i="8"/>
  <c r="I786" i="8"/>
  <c r="J786" i="8"/>
  <c r="H786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P202" i="5" l="1"/>
  <c r="H1181" i="5"/>
  <c r="F79" i="12" s="1"/>
  <c r="F129" i="12" s="1"/>
  <c r="F74" i="12"/>
  <c r="F124" i="12" s="1"/>
  <c r="C1219" i="5"/>
  <c r="H866" i="5"/>
  <c r="C1224" i="5" l="1"/>
  <c r="G691" i="5"/>
  <c r="G692" i="5"/>
  <c r="G693" i="5"/>
  <c r="G694" i="5"/>
  <c r="G695" i="5"/>
  <c r="G696" i="5"/>
  <c r="G697" i="5"/>
  <c r="G698" i="5"/>
  <c r="G699" i="5"/>
  <c r="G646" i="5"/>
  <c r="G647" i="5"/>
  <c r="G655" i="5"/>
  <c r="G656" i="5"/>
  <c r="G657" i="5"/>
  <c r="H641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I393" i="5"/>
  <c r="J393" i="5"/>
  <c r="I407" i="5"/>
  <c r="J407" i="5"/>
  <c r="I453" i="5"/>
  <c r="J453" i="5"/>
  <c r="I469" i="5"/>
  <c r="J469" i="5"/>
  <c r="I479" i="5"/>
  <c r="J479" i="5"/>
  <c r="I501" i="5"/>
  <c r="J501" i="5"/>
  <c r="I511" i="5"/>
  <c r="J511" i="5"/>
  <c r="I520" i="5"/>
  <c r="J520" i="5"/>
  <c r="I539" i="5"/>
  <c r="J539" i="5"/>
  <c r="I559" i="5"/>
  <c r="J559" i="5"/>
  <c r="H559" i="5"/>
  <c r="H539" i="5"/>
  <c r="H520" i="5"/>
  <c r="H511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60" i="5"/>
  <c r="I478" i="5" l="1"/>
  <c r="J478" i="5"/>
  <c r="I592" i="5"/>
  <c r="F62" i="23" s="1"/>
  <c r="F122" i="23" s="1"/>
  <c r="J592" i="5"/>
  <c r="F62" i="24" s="1"/>
  <c r="F122" i="24" s="1"/>
  <c r="H592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13" i="5" l="1"/>
  <c r="G514" i="5"/>
  <c r="G515" i="5"/>
  <c r="G516" i="5"/>
  <c r="G517" i="5"/>
  <c r="H350" i="5"/>
  <c r="H342" i="5"/>
  <c r="H328" i="5"/>
  <c r="G337" i="5"/>
  <c r="G338" i="5"/>
  <c r="H308" i="5"/>
  <c r="G322" i="5"/>
  <c r="G323" i="5"/>
  <c r="G324" i="5"/>
  <c r="G325" i="5"/>
  <c r="G326" i="5"/>
  <c r="I308" i="5"/>
  <c r="J308" i="5"/>
  <c r="I279" i="5"/>
  <c r="J279" i="5"/>
  <c r="H279" i="5"/>
  <c r="G281" i="5"/>
  <c r="G282" i="5"/>
  <c r="G283" i="5"/>
  <c r="G284" i="5"/>
  <c r="G285" i="5"/>
  <c r="G286" i="5"/>
  <c r="G280" i="5"/>
  <c r="G210" i="5"/>
  <c r="I212" i="5"/>
  <c r="F58" i="23" s="1"/>
  <c r="J212" i="5"/>
  <c r="F58" i="24" s="1"/>
  <c r="H212" i="5"/>
  <c r="G211" i="5"/>
  <c r="G209" i="5"/>
  <c r="H194" i="5"/>
  <c r="G193" i="5"/>
  <c r="G192" i="5"/>
  <c r="G191" i="5"/>
  <c r="F118" i="24" l="1"/>
  <c r="E58" i="24"/>
  <c r="F118" i="23"/>
  <c r="E58" i="23"/>
  <c r="H363" i="5"/>
  <c r="D58" i="24" l="1"/>
  <c r="H204" i="8"/>
  <c r="I204" i="8"/>
  <c r="J58" i="23" s="1"/>
  <c r="J118" i="23" s="1"/>
  <c r="J204" i="8"/>
  <c r="J58" i="24" s="1"/>
  <c r="J118" i="24" s="1"/>
  <c r="G203" i="8"/>
  <c r="G202" i="8"/>
  <c r="G201" i="8"/>
  <c r="D58" i="23" l="1"/>
  <c r="H924" i="8"/>
  <c r="I924" i="8"/>
  <c r="I951" i="8" s="1"/>
  <c r="J79" i="23" s="1"/>
  <c r="J129" i="23" s="1"/>
  <c r="J924" i="8"/>
  <c r="J951" i="8" s="1"/>
  <c r="J79" i="24" s="1"/>
  <c r="J129" i="24" s="1"/>
  <c r="H951" i="8" l="1"/>
  <c r="G916" i="8"/>
  <c r="G917" i="8"/>
  <c r="G918" i="8"/>
  <c r="G919" i="8"/>
  <c r="G920" i="8"/>
  <c r="G921" i="8"/>
  <c r="G922" i="8"/>
  <c r="G923" i="8"/>
  <c r="H361" i="8"/>
  <c r="I298" i="8"/>
  <c r="J298" i="8"/>
  <c r="H298" i="8"/>
  <c r="G318" i="8"/>
  <c r="G319" i="8"/>
  <c r="G320" i="8"/>
  <c r="G321" i="8"/>
  <c r="G322" i="8"/>
  <c r="G323" i="8"/>
  <c r="G324" i="8"/>
  <c r="G325" i="8"/>
  <c r="G326" i="8"/>
  <c r="G327" i="8"/>
  <c r="G311" i="8"/>
  <c r="G312" i="8"/>
  <c r="G313" i="8"/>
  <c r="G314" i="8"/>
  <c r="G315" i="8"/>
  <c r="G316" i="8"/>
  <c r="G317" i="8"/>
  <c r="G328" i="8"/>
  <c r="G329" i="8"/>
  <c r="G330" i="8"/>
  <c r="G331" i="8"/>
  <c r="H496" i="8"/>
  <c r="I458" i="8"/>
  <c r="J458" i="8"/>
  <c r="H458" i="8"/>
  <c r="H415" i="8"/>
  <c r="H426" i="8"/>
  <c r="I426" i="8"/>
  <c r="J426" i="8"/>
  <c r="I496" i="8"/>
  <c r="J496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59" i="8"/>
  <c r="G453" i="8"/>
  <c r="G454" i="8"/>
  <c r="G455" i="8"/>
  <c r="G456" i="8"/>
  <c r="G457" i="8"/>
  <c r="G434" i="8"/>
  <c r="G435" i="8"/>
  <c r="G436" i="8"/>
  <c r="G437" i="8"/>
  <c r="G438" i="8"/>
  <c r="G439" i="8"/>
  <c r="G428" i="8"/>
  <c r="G429" i="8"/>
  <c r="G430" i="8"/>
  <c r="G431" i="8"/>
  <c r="G432" i="8"/>
  <c r="G433" i="8"/>
  <c r="G440" i="8"/>
  <c r="G441" i="8"/>
  <c r="G442" i="8"/>
  <c r="G443" i="8"/>
  <c r="G444" i="8"/>
  <c r="G445" i="8"/>
  <c r="G446" i="8"/>
  <c r="G447" i="8"/>
  <c r="G448" i="8"/>
  <c r="I415" i="8"/>
  <c r="J415" i="8"/>
  <c r="G417" i="8"/>
  <c r="G418" i="8"/>
  <c r="G419" i="8"/>
  <c r="G420" i="8"/>
  <c r="G421" i="8"/>
  <c r="G422" i="8"/>
  <c r="I277" i="8"/>
  <c r="J277" i="8"/>
  <c r="H277" i="8"/>
  <c r="G279" i="8"/>
  <c r="G280" i="8"/>
  <c r="G281" i="8"/>
  <c r="G282" i="8"/>
  <c r="G283" i="8"/>
  <c r="G284" i="8"/>
  <c r="G278" i="8"/>
  <c r="H186" i="8"/>
  <c r="G184" i="8"/>
  <c r="G185" i="8"/>
  <c r="G183" i="8"/>
  <c r="J530" i="8" l="1"/>
  <c r="J62" i="24" s="1"/>
  <c r="J79" i="12"/>
  <c r="J129" i="12" s="1"/>
  <c r="C994" i="8"/>
  <c r="I530" i="8"/>
  <c r="J62" i="23" s="1"/>
  <c r="H530" i="8"/>
  <c r="I172" i="9"/>
  <c r="I171" i="9"/>
  <c r="I170" i="9"/>
  <c r="J122" i="24" l="1"/>
  <c r="J122" i="23"/>
  <c r="I269" i="7"/>
  <c r="O24" i="18" s="1"/>
  <c r="J269" i="7"/>
  <c r="P24" i="18" s="1"/>
  <c r="H269" i="7"/>
  <c r="N24" i="18" s="1"/>
  <c r="I257" i="7"/>
  <c r="J257" i="7"/>
  <c r="H257" i="7"/>
  <c r="G261" i="7"/>
  <c r="G262" i="7"/>
  <c r="G263" i="7"/>
  <c r="G264" i="7"/>
  <c r="G265" i="7"/>
  <c r="G266" i="7"/>
  <c r="G267" i="7"/>
  <c r="G268" i="7"/>
  <c r="G270" i="7"/>
  <c r="G271" i="7"/>
  <c r="G272" i="7"/>
  <c r="G273" i="7"/>
  <c r="G274" i="7"/>
  <c r="G275" i="7"/>
  <c r="G276" i="7"/>
  <c r="G219" i="8"/>
  <c r="G220" i="8"/>
  <c r="G221" i="8"/>
  <c r="G222" i="8"/>
  <c r="H337" i="8"/>
  <c r="I353" i="8"/>
  <c r="J353" i="8"/>
  <c r="H353" i="8"/>
  <c r="I361" i="8"/>
  <c r="J361" i="8"/>
  <c r="G270" i="8"/>
  <c r="G271" i="8"/>
  <c r="G272" i="8"/>
  <c r="G257" i="8"/>
  <c r="G258" i="8"/>
  <c r="G259" i="8"/>
  <c r="G260" i="8"/>
  <c r="G245" i="8"/>
  <c r="G246" i="8"/>
  <c r="G247" i="8"/>
  <c r="G248" i="8"/>
  <c r="H235" i="8"/>
  <c r="H210" i="8" s="1"/>
  <c r="G239" i="8"/>
  <c r="G310" i="8"/>
  <c r="G332" i="8"/>
  <c r="G308" i="8"/>
  <c r="H395" i="8" l="1"/>
  <c r="G348" i="8"/>
  <c r="G349" i="8"/>
  <c r="G350" i="8"/>
  <c r="G351" i="8"/>
  <c r="G362" i="8"/>
  <c r="G360" i="8"/>
  <c r="G359" i="8"/>
  <c r="G358" i="8"/>
  <c r="G357" i="8"/>
  <c r="G356" i="8"/>
  <c r="G355" i="8"/>
  <c r="G354" i="8"/>
  <c r="G352" i="8"/>
  <c r="G347" i="8"/>
  <c r="G346" i="8"/>
  <c r="G345" i="8"/>
  <c r="G344" i="8"/>
  <c r="G343" i="8"/>
  <c r="G342" i="8"/>
  <c r="G341" i="8"/>
  <c r="G340" i="8"/>
  <c r="G339" i="8"/>
  <c r="G338" i="8"/>
  <c r="J337" i="8"/>
  <c r="J395" i="8" s="1"/>
  <c r="J60" i="24" s="1"/>
  <c r="I337" i="8"/>
  <c r="I395" i="8" s="1"/>
  <c r="J60" i="23" s="1"/>
  <c r="G336" i="8"/>
  <c r="G335" i="8"/>
  <c r="G334" i="8"/>
  <c r="G333" i="8"/>
  <c r="G309" i="8"/>
  <c r="G307" i="8"/>
  <c r="G306" i="8"/>
  <c r="G305" i="8"/>
  <c r="G304" i="8"/>
  <c r="G303" i="8"/>
  <c r="G302" i="8"/>
  <c r="G301" i="8"/>
  <c r="G300" i="8"/>
  <c r="G299" i="8"/>
  <c r="J120" i="24" l="1"/>
  <c r="J120" i="23"/>
  <c r="G318" i="5"/>
  <c r="G317" i="5"/>
  <c r="G316" i="5"/>
  <c r="G313" i="5"/>
  <c r="G314" i="5"/>
  <c r="H372" i="5"/>
  <c r="G353" i="5"/>
  <c r="G354" i="5"/>
  <c r="G355" i="5"/>
  <c r="G356" i="5"/>
  <c r="G357" i="5"/>
  <c r="G358" i="5"/>
  <c r="I350" i="5"/>
  <c r="J350" i="5"/>
  <c r="G351" i="5"/>
  <c r="G352" i="5"/>
  <c r="G359" i="5"/>
  <c r="G360" i="5"/>
  <c r="G361" i="5"/>
  <c r="G347" i="5"/>
  <c r="G348" i="5"/>
  <c r="G349" i="5"/>
  <c r="I342" i="5"/>
  <c r="J342" i="5"/>
  <c r="I328" i="5"/>
  <c r="J328" i="5"/>
  <c r="G319" i="5"/>
  <c r="G233" i="5"/>
  <c r="G230" i="5"/>
  <c r="G249" i="5"/>
  <c r="G203" i="7"/>
  <c r="G204" i="7"/>
  <c r="G205" i="7"/>
  <c r="G206" i="7"/>
  <c r="G226" i="7"/>
  <c r="G227" i="7"/>
  <c r="G228" i="7"/>
  <c r="G229" i="7"/>
  <c r="G225" i="7"/>
  <c r="H342" i="7"/>
  <c r="I342" i="7"/>
  <c r="J342" i="7"/>
  <c r="I331" i="7"/>
  <c r="J331" i="7"/>
  <c r="H331" i="7"/>
  <c r="G333" i="7"/>
  <c r="G334" i="7"/>
  <c r="G335" i="7"/>
  <c r="G336" i="7"/>
  <c r="G337" i="7"/>
  <c r="G338" i="7"/>
  <c r="H323" i="7"/>
  <c r="I323" i="7"/>
  <c r="J323" i="7"/>
  <c r="G326" i="7"/>
  <c r="G327" i="7"/>
  <c r="H373" i="5" l="1"/>
  <c r="H1205" i="5"/>
  <c r="J330" i="7"/>
  <c r="P16" i="18" s="1"/>
  <c r="J363" i="5"/>
  <c r="F60" i="24" s="1"/>
  <c r="F120" i="24" s="1"/>
  <c r="H330" i="7"/>
  <c r="N16" i="18" s="1"/>
  <c r="I363" i="5"/>
  <c r="F60" i="23" s="1"/>
  <c r="J359" i="7"/>
  <c r="I330" i="7"/>
  <c r="H251" i="7"/>
  <c r="H281" i="7" s="1"/>
  <c r="G256" i="7"/>
  <c r="G255" i="7"/>
  <c r="G254" i="7"/>
  <c r="G253" i="7"/>
  <c r="G252" i="7"/>
  <c r="J251" i="7"/>
  <c r="J281" i="7" s="1"/>
  <c r="H60" i="24" s="1"/>
  <c r="I251" i="7"/>
  <c r="I281" i="7" s="1"/>
  <c r="H60" i="23" s="1"/>
  <c r="G259" i="7"/>
  <c r="G258" i="7"/>
  <c r="G233" i="7"/>
  <c r="G224" i="7"/>
  <c r="G230" i="7"/>
  <c r="G231" i="7"/>
  <c r="G213" i="7"/>
  <c r="J221" i="7"/>
  <c r="I221" i="7"/>
  <c r="H221" i="7"/>
  <c r="G220" i="7"/>
  <c r="G219" i="7"/>
  <c r="G218" i="7"/>
  <c r="G217" i="7"/>
  <c r="J216" i="7"/>
  <c r="I216" i="7"/>
  <c r="I487" i="7" s="1"/>
  <c r="H216" i="7"/>
  <c r="I118" i="7"/>
  <c r="J118" i="7"/>
  <c r="H118" i="7"/>
  <c r="H110" i="7"/>
  <c r="G119" i="7"/>
  <c r="G120" i="7"/>
  <c r="G121" i="7"/>
  <c r="G114" i="7"/>
  <c r="G115" i="7"/>
  <c r="G116" i="7"/>
  <c r="G117" i="7"/>
  <c r="J110" i="7"/>
  <c r="I110" i="7"/>
  <c r="I123" i="7" s="1"/>
  <c r="H50" i="23" s="1"/>
  <c r="G111" i="7"/>
  <c r="G112" i="7"/>
  <c r="H104" i="7"/>
  <c r="H97" i="7"/>
  <c r="G108" i="7"/>
  <c r="G107" i="7"/>
  <c r="G106" i="7"/>
  <c r="G105" i="7"/>
  <c r="J104" i="7"/>
  <c r="P13" i="18" s="1"/>
  <c r="I104" i="7"/>
  <c r="G103" i="7"/>
  <c r="G102" i="7"/>
  <c r="G101" i="7"/>
  <c r="G100" i="7"/>
  <c r="G99" i="7"/>
  <c r="G98" i="7"/>
  <c r="J97" i="7"/>
  <c r="I97" i="7"/>
  <c r="I1111" i="5"/>
  <c r="J1111" i="5"/>
  <c r="H221" i="5"/>
  <c r="I221" i="5"/>
  <c r="J221" i="5"/>
  <c r="F120" i="23" l="1"/>
  <c r="O13" i="18"/>
  <c r="H359" i="7"/>
  <c r="N14" i="18"/>
  <c r="H487" i="7"/>
  <c r="P14" i="18"/>
  <c r="J487" i="7"/>
  <c r="O14" i="18"/>
  <c r="O16" i="18"/>
  <c r="I359" i="7"/>
  <c r="N13" i="18"/>
  <c r="N15" i="18"/>
  <c r="I109" i="7"/>
  <c r="H49" i="23" s="1"/>
  <c r="O15" i="18"/>
  <c r="J109" i="7"/>
  <c r="H49" i="24" s="1"/>
  <c r="P15" i="18"/>
  <c r="J123" i="7"/>
  <c r="H50" i="24" s="1"/>
  <c r="H123" i="7"/>
  <c r="H109" i="7"/>
  <c r="G180" i="5"/>
  <c r="G251" i="5"/>
  <c r="G241" i="8"/>
  <c r="G237" i="7"/>
  <c r="H124" i="7" l="1"/>
  <c r="H483" i="7" s="1"/>
  <c r="G315" i="5"/>
  <c r="G868" i="8"/>
  <c r="G869" i="8"/>
  <c r="G870" i="8"/>
  <c r="G871" i="8"/>
  <c r="G872" i="8"/>
  <c r="G686" i="8"/>
  <c r="G687" i="8"/>
  <c r="G688" i="8"/>
  <c r="G689" i="8"/>
  <c r="G690" i="8"/>
  <c r="G382" i="8"/>
  <c r="G383" i="8"/>
  <c r="G384" i="8"/>
  <c r="G385" i="8"/>
  <c r="G386" i="8"/>
  <c r="G387" i="8"/>
  <c r="G557" i="8"/>
  <c r="G558" i="8"/>
  <c r="G559" i="8"/>
  <c r="G560" i="8"/>
  <c r="G561" i="8"/>
  <c r="G562" i="8"/>
  <c r="G563" i="8"/>
  <c r="G564" i="8"/>
  <c r="I914" i="8"/>
  <c r="I950" i="8" s="1"/>
  <c r="J78" i="23" s="1"/>
  <c r="J128" i="23" s="1"/>
  <c r="J914" i="8"/>
  <c r="J950" i="8" s="1"/>
  <c r="J78" i="24" s="1"/>
  <c r="J128" i="24" s="1"/>
  <c r="G927" i="8"/>
  <c r="G928" i="8"/>
  <c r="G929" i="8"/>
  <c r="G930" i="8"/>
  <c r="G931" i="8"/>
  <c r="H914" i="8"/>
  <c r="H950" i="8" s="1"/>
  <c r="G913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895" i="8"/>
  <c r="G256" i="8"/>
  <c r="G261" i="8"/>
  <c r="G262" i="8"/>
  <c r="G240" i="8"/>
  <c r="G238" i="8"/>
  <c r="G237" i="8"/>
  <c r="G236" i="8"/>
  <c r="J235" i="8"/>
  <c r="J210" i="8" s="1"/>
  <c r="I235" i="8"/>
  <c r="I210" i="8" s="1"/>
  <c r="G226" i="8"/>
  <c r="G227" i="8"/>
  <c r="G228" i="8"/>
  <c r="G229" i="8"/>
  <c r="G312" i="5"/>
  <c r="I245" i="5"/>
  <c r="J245" i="5"/>
  <c r="H245" i="5"/>
  <c r="H223" i="5" s="1"/>
  <c r="K223" i="5" s="1"/>
  <c r="G250" i="5"/>
  <c r="I1049" i="5"/>
  <c r="J1049" i="5"/>
  <c r="H1049" i="5"/>
  <c r="I1169" i="5"/>
  <c r="J1169" i="5"/>
  <c r="H1169" i="5"/>
  <c r="G1168" i="5"/>
  <c r="G1167" i="5"/>
  <c r="I1157" i="5"/>
  <c r="J1157" i="5"/>
  <c r="H1157" i="5"/>
  <c r="I1138" i="5"/>
  <c r="J1138" i="5"/>
  <c r="H1138" i="5"/>
  <c r="G1159" i="5"/>
  <c r="G1156" i="5"/>
  <c r="G1155" i="5"/>
  <c r="G1154" i="5"/>
  <c r="G1153" i="5"/>
  <c r="G1152" i="5"/>
  <c r="G1151" i="5"/>
  <c r="G1150" i="5"/>
  <c r="G1149" i="5"/>
  <c r="G1148" i="5"/>
  <c r="G1147" i="5"/>
  <c r="G1146" i="5"/>
  <c r="G1145" i="5"/>
  <c r="G1144" i="5"/>
  <c r="G1143" i="5"/>
  <c r="G1142" i="5"/>
  <c r="G1141" i="5"/>
  <c r="G1140" i="5"/>
  <c r="G1137" i="5"/>
  <c r="G1136" i="5"/>
  <c r="G1135" i="5"/>
  <c r="G1134" i="5"/>
  <c r="G1133" i="5"/>
  <c r="G1132" i="5"/>
  <c r="G1131" i="5"/>
  <c r="G1130" i="5"/>
  <c r="G1129" i="5"/>
  <c r="G1128" i="5"/>
  <c r="G1127" i="5"/>
  <c r="G1126" i="5"/>
  <c r="G1125" i="5"/>
  <c r="G1124" i="5"/>
  <c r="G1123" i="5"/>
  <c r="G1122" i="5"/>
  <c r="G1121" i="5"/>
  <c r="G1120" i="5"/>
  <c r="G1119" i="5"/>
  <c r="G1118" i="5"/>
  <c r="G1117" i="5"/>
  <c r="G1116" i="5"/>
  <c r="G1115" i="5"/>
  <c r="G1114" i="5"/>
  <c r="G1113" i="5"/>
  <c r="H1111" i="5"/>
  <c r="G1046" i="5"/>
  <c r="G1045" i="5"/>
  <c r="G1044" i="5"/>
  <c r="G1043" i="5"/>
  <c r="G1042" i="5"/>
  <c r="G1041" i="5"/>
  <c r="G1040" i="5"/>
  <c r="G1039" i="5"/>
  <c r="G1038" i="5"/>
  <c r="G1037" i="5"/>
  <c r="G1036" i="5"/>
  <c r="G1035" i="5"/>
  <c r="G1034" i="5"/>
  <c r="G1033" i="5"/>
  <c r="G1032" i="5"/>
  <c r="G1031" i="5"/>
  <c r="G1030" i="5"/>
  <c r="G1029" i="5"/>
  <c r="G1028" i="5"/>
  <c r="G1027" i="5"/>
  <c r="G1026" i="5"/>
  <c r="G1025" i="5"/>
  <c r="G1024" i="5"/>
  <c r="G1023" i="5"/>
  <c r="G1022" i="5"/>
  <c r="G1021" i="5"/>
  <c r="G1020" i="5"/>
  <c r="G1019" i="5"/>
  <c r="G1018" i="5"/>
  <c r="G1017" i="5"/>
  <c r="G1016" i="5"/>
  <c r="H1005" i="5"/>
  <c r="H1172" i="5" s="1"/>
  <c r="H1208" i="5" s="1"/>
  <c r="I1005" i="5"/>
  <c r="I1172" i="5" s="1"/>
  <c r="J1005" i="5"/>
  <c r="J1172" i="5" s="1"/>
  <c r="G1104" i="5"/>
  <c r="G1103" i="5"/>
  <c r="G1102" i="5"/>
  <c r="G1101" i="5"/>
  <c r="G1100" i="5"/>
  <c r="G1099" i="5"/>
  <c r="G1098" i="5"/>
  <c r="G1097" i="5"/>
  <c r="G1096" i="5"/>
  <c r="G1095" i="5"/>
  <c r="G1094" i="5"/>
  <c r="G1093" i="5"/>
  <c r="G1092" i="5"/>
  <c r="G1091" i="5"/>
  <c r="G1090" i="5"/>
  <c r="G1089" i="5"/>
  <c r="G1088" i="5"/>
  <c r="G1087" i="5"/>
  <c r="G1086" i="5"/>
  <c r="G1085" i="5"/>
  <c r="G1084" i="5"/>
  <c r="G1083" i="5"/>
  <c r="G1082" i="5"/>
  <c r="G1081" i="5"/>
  <c r="G1080" i="5"/>
  <c r="G1079" i="5"/>
  <c r="G1078" i="5"/>
  <c r="G1077" i="5"/>
  <c r="G1076" i="5"/>
  <c r="G1075" i="5"/>
  <c r="G1074" i="5"/>
  <c r="G1073" i="5"/>
  <c r="G1072" i="5"/>
  <c r="G1071" i="5"/>
  <c r="G1070" i="5"/>
  <c r="G1069" i="5"/>
  <c r="G1068" i="5"/>
  <c r="G1067" i="5"/>
  <c r="G1066" i="5"/>
  <c r="G1065" i="5"/>
  <c r="G1064" i="5"/>
  <c r="G1063" i="5"/>
  <c r="G1062" i="5"/>
  <c r="G1061" i="5"/>
  <c r="G1060" i="5"/>
  <c r="G1059" i="5"/>
  <c r="G1058" i="5"/>
  <c r="G1057" i="5"/>
  <c r="G1056" i="5"/>
  <c r="G1055" i="5"/>
  <c r="G1054" i="5"/>
  <c r="G1053" i="5"/>
  <c r="G1052" i="5"/>
  <c r="G1051" i="5"/>
  <c r="G1048" i="5"/>
  <c r="G1047" i="5"/>
  <c r="G1015" i="5"/>
  <c r="G1014" i="5"/>
  <c r="G1013" i="5"/>
  <c r="G1012" i="5"/>
  <c r="G1011" i="5"/>
  <c r="G1010" i="5"/>
  <c r="G1008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H915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71" i="5"/>
  <c r="G870" i="5"/>
  <c r="G869" i="5"/>
  <c r="I915" i="5"/>
  <c r="I1180" i="5" s="1"/>
  <c r="F78" i="23" s="1"/>
  <c r="F128" i="23" s="1"/>
  <c r="J915" i="5"/>
  <c r="J1180" i="5" s="1"/>
  <c r="F78" i="24" s="1"/>
  <c r="F128" i="24" s="1"/>
  <c r="G868" i="5"/>
  <c r="G906" i="5"/>
  <c r="G907" i="5"/>
  <c r="G908" i="5"/>
  <c r="G909" i="5"/>
  <c r="G910" i="5"/>
  <c r="G911" i="5"/>
  <c r="G912" i="5"/>
  <c r="G913" i="5"/>
  <c r="G914" i="5"/>
  <c r="H501" i="5"/>
  <c r="H393" i="5"/>
  <c r="H407" i="5"/>
  <c r="H453" i="5"/>
  <c r="H469" i="5"/>
  <c r="H479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62" i="5"/>
  <c r="G461" i="5"/>
  <c r="G460" i="5"/>
  <c r="G459" i="5"/>
  <c r="G458" i="5"/>
  <c r="G457" i="5"/>
  <c r="G456" i="5"/>
  <c r="G455" i="5"/>
  <c r="G454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09" i="5"/>
  <c r="G475" i="5"/>
  <c r="G474" i="5"/>
  <c r="G473" i="5"/>
  <c r="G472" i="5"/>
  <c r="G471" i="5"/>
  <c r="G470" i="5"/>
  <c r="G468" i="5"/>
  <c r="G467" i="5"/>
  <c r="G466" i="5"/>
  <c r="G465" i="5"/>
  <c r="G464" i="5"/>
  <c r="G463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3" i="5"/>
  <c r="G402" i="5"/>
  <c r="G401" i="5"/>
  <c r="G400" i="5"/>
  <c r="G399" i="5"/>
  <c r="G398" i="5"/>
  <c r="G397" i="5"/>
  <c r="G396" i="5"/>
  <c r="G395" i="5"/>
  <c r="G341" i="5"/>
  <c r="G340" i="5"/>
  <c r="G339" i="5"/>
  <c r="G365" i="5"/>
  <c r="G366" i="5"/>
  <c r="G367" i="5"/>
  <c r="G76" i="23" l="1"/>
  <c r="I1208" i="5"/>
  <c r="G76" i="24"/>
  <c r="J1208" i="5"/>
  <c r="J78" i="12"/>
  <c r="J128" i="12" s="1"/>
  <c r="C993" i="8"/>
  <c r="G76" i="12"/>
  <c r="G126" i="12" s="1"/>
  <c r="I1173" i="5"/>
  <c r="H1173" i="5"/>
  <c r="H1209" i="5" s="1"/>
  <c r="H1210" i="5" s="1"/>
  <c r="J1173" i="5"/>
  <c r="H478" i="5"/>
  <c r="H509" i="5" s="1"/>
  <c r="H1180" i="5"/>
  <c r="C1223" i="5" s="1"/>
  <c r="G225" i="5"/>
  <c r="G236" i="5"/>
  <c r="G237" i="5"/>
  <c r="G238" i="5"/>
  <c r="G239" i="5"/>
  <c r="I223" i="5"/>
  <c r="J223" i="5"/>
  <c r="G247" i="5"/>
  <c r="G240" i="5"/>
  <c r="G126" i="24" l="1"/>
  <c r="J1170" i="5"/>
  <c r="G63" i="24" s="1"/>
  <c r="G70" i="24" s="1"/>
  <c r="G77" i="24"/>
  <c r="G127" i="24" s="1"/>
  <c r="J1209" i="5"/>
  <c r="J1210" i="5" s="1"/>
  <c r="I1170" i="5"/>
  <c r="G63" i="23" s="1"/>
  <c r="G70" i="23" s="1"/>
  <c r="G77" i="23"/>
  <c r="G127" i="23" s="1"/>
  <c r="I1209" i="5"/>
  <c r="I1210" i="5" s="1"/>
  <c r="G126" i="23"/>
  <c r="H593" i="5"/>
  <c r="H1206" i="5"/>
  <c r="G77" i="12"/>
  <c r="G127" i="12" s="1"/>
  <c r="H1170" i="5"/>
  <c r="F78" i="12"/>
  <c r="F128" i="12" s="1"/>
  <c r="K92" i="9"/>
  <c r="K91" i="9" s="1"/>
  <c r="G81" i="23" l="1"/>
  <c r="G82" i="23" s="1"/>
  <c r="G80" i="24"/>
  <c r="G81" i="24"/>
  <c r="G82" i="24" s="1"/>
  <c r="G80" i="23"/>
  <c r="G80" i="12"/>
  <c r="G81" i="12"/>
  <c r="F6" i="12"/>
  <c r="G242" i="7" l="1"/>
  <c r="G666" i="8"/>
  <c r="G667" i="8"/>
  <c r="G691" i="8"/>
  <c r="G692" i="8"/>
  <c r="G693" i="8"/>
  <c r="G694" i="8"/>
  <c r="G695" i="8"/>
  <c r="G696" i="8"/>
  <c r="G697" i="8"/>
  <c r="G698" i="8"/>
  <c r="G699" i="8"/>
  <c r="G623" i="8"/>
  <c r="G546" i="8"/>
  <c r="G547" i="8"/>
  <c r="G548" i="8"/>
  <c r="G565" i="8"/>
  <c r="G566" i="8"/>
  <c r="G567" i="8"/>
  <c r="G568" i="8"/>
  <c r="G569" i="8"/>
  <c r="G321" i="5"/>
  <c r="C971" i="8" l="1"/>
  <c r="C970" i="8"/>
  <c r="C1001" i="8" l="1"/>
  <c r="H72" i="5"/>
  <c r="C1208" i="5" s="1"/>
  <c r="C1202" i="5" l="1"/>
  <c r="C1201" i="5"/>
  <c r="C1231" i="5" l="1"/>
  <c r="K16" i="8"/>
  <c r="L130" i="9" l="1"/>
  <c r="M130" i="9"/>
  <c r="J22" i="8"/>
  <c r="L16" i="8" l="1"/>
  <c r="J31" i="23"/>
  <c r="M16" i="8"/>
  <c r="J31" i="24"/>
  <c r="G738" i="5"/>
  <c r="G737" i="5"/>
  <c r="G736" i="5"/>
  <c r="G735" i="5"/>
  <c r="G734" i="5"/>
  <c r="G720" i="5"/>
  <c r="G839" i="5"/>
  <c r="G838" i="5"/>
  <c r="G837" i="5"/>
  <c r="G836" i="5"/>
  <c r="G835" i="5"/>
  <c r="G1009" i="5"/>
  <c r="G1004" i="5"/>
  <c r="G626" i="5"/>
  <c r="G625" i="5"/>
  <c r="G624" i="5"/>
  <c r="G623" i="5"/>
  <c r="G622" i="5"/>
  <c r="G621" i="5"/>
  <c r="G620" i="5"/>
  <c r="G619" i="5"/>
  <c r="G606" i="5"/>
  <c r="G605" i="5"/>
  <c r="G343" i="5"/>
  <c r="G336" i="5"/>
  <c r="G335" i="5"/>
  <c r="G344" i="5"/>
  <c r="G334" i="5"/>
  <c r="G333" i="5"/>
  <c r="G332" i="5"/>
  <c r="G331" i="5"/>
  <c r="G330" i="5"/>
  <c r="G294" i="5"/>
  <c r="G574" i="8"/>
  <c r="G573" i="8"/>
  <c r="G572" i="8"/>
  <c r="G571" i="8"/>
  <c r="G570" i="8"/>
  <c r="G545" i="8"/>
  <c r="G544" i="8"/>
  <c r="G543" i="8"/>
  <c r="G542" i="8"/>
  <c r="G636" i="8"/>
  <c r="G635" i="8"/>
  <c r="G634" i="8"/>
  <c r="G707" i="8"/>
  <c r="G706" i="8"/>
  <c r="G705" i="8"/>
  <c r="G704" i="8"/>
  <c r="G703" i="8"/>
  <c r="G702" i="8"/>
  <c r="G701" i="8"/>
  <c r="G700" i="8"/>
  <c r="G665" i="8"/>
  <c r="G664" i="8"/>
  <c r="G663" i="8"/>
  <c r="G391" i="8"/>
  <c r="G390" i="8"/>
  <c r="G389" i="8"/>
  <c r="G388" i="8"/>
  <c r="G218" i="8"/>
  <c r="G217" i="8"/>
  <c r="G216" i="8"/>
  <c r="G215" i="8"/>
  <c r="G214" i="8"/>
  <c r="G213" i="8"/>
  <c r="G212" i="8"/>
  <c r="G211" i="8"/>
  <c r="G224" i="5"/>
  <c r="G226" i="5"/>
  <c r="G228" i="5"/>
  <c r="G229" i="5"/>
  <c r="G231" i="5"/>
  <c r="G232" i="5"/>
  <c r="G234" i="5"/>
  <c r="G235" i="5"/>
  <c r="G241" i="5"/>
  <c r="G242" i="5"/>
  <c r="G243" i="5"/>
  <c r="G244" i="5"/>
  <c r="G246" i="5"/>
  <c r="G248" i="5"/>
  <c r="N32" i="24" l="1"/>
  <c r="O32" i="24" s="1"/>
  <c r="J111" i="24"/>
  <c r="J29" i="24"/>
  <c r="N32" i="23"/>
  <c r="O32" i="23" s="1"/>
  <c r="J111" i="23"/>
  <c r="J29" i="23"/>
  <c r="I70" i="12"/>
  <c r="J85" i="23" l="1"/>
  <c r="Q85" i="12" s="1"/>
  <c r="J85" i="24"/>
  <c r="X85" i="12" s="1"/>
  <c r="G719" i="5"/>
  <c r="G739" i="5"/>
  <c r="G740" i="5"/>
  <c r="G741" i="5"/>
  <c r="G742" i="5"/>
  <c r="G743" i="5"/>
  <c r="G629" i="5"/>
  <c r="G630" i="5"/>
  <c r="G631" i="5"/>
  <c r="G632" i="5"/>
  <c r="M37" i="9" l="1"/>
  <c r="L37" i="9"/>
  <c r="J52" i="6" l="1"/>
  <c r="I52" i="6"/>
  <c r="J21" i="6"/>
  <c r="I21" i="6"/>
  <c r="I5" i="6"/>
  <c r="I31" i="6" s="1"/>
  <c r="J5" i="6"/>
  <c r="J31" i="6" s="1"/>
  <c r="H5" i="6"/>
  <c r="H40" i="6" s="1"/>
  <c r="H31" i="6" l="1"/>
  <c r="I40" i="6"/>
  <c r="J40" i="6"/>
  <c r="H21" i="6"/>
  <c r="G241" i="7"/>
  <c r="G243" i="7"/>
  <c r="C985" i="8" l="1"/>
  <c r="G365" i="8"/>
  <c r="G366" i="8"/>
  <c r="G225" i="8"/>
  <c r="G230" i="8"/>
  <c r="G231" i="8"/>
  <c r="G232" i="8"/>
  <c r="G233" i="8"/>
  <c r="G378" i="8" l="1"/>
  <c r="G379" i="8"/>
  <c r="G380" i="8"/>
  <c r="I109" i="8" l="1"/>
  <c r="J46" i="23" s="1"/>
  <c r="J109" i="8"/>
  <c r="J46" i="24" s="1"/>
  <c r="H109" i="8"/>
  <c r="C980" i="8" s="1"/>
  <c r="I938" i="8" l="1"/>
  <c r="I945" i="8" s="1"/>
  <c r="J73" i="23" s="1"/>
  <c r="J123" i="23" s="1"/>
  <c r="H938" i="8"/>
  <c r="H942" i="8"/>
  <c r="H946" i="8" s="1"/>
  <c r="G932" i="8"/>
  <c r="G933" i="8"/>
  <c r="G934" i="8"/>
  <c r="G935" i="8"/>
  <c r="G936" i="8"/>
  <c r="G937" i="8"/>
  <c r="G926" i="8"/>
  <c r="G654" i="8"/>
  <c r="G655" i="8"/>
  <c r="G656" i="8"/>
  <c r="J938" i="8"/>
  <c r="J945" i="8" s="1"/>
  <c r="J73" i="24" s="1"/>
  <c r="J123" i="24" s="1"/>
  <c r="J892" i="8"/>
  <c r="I892" i="8"/>
  <c r="G891" i="8"/>
  <c r="G890" i="8"/>
  <c r="G889" i="8"/>
  <c r="G888" i="8"/>
  <c r="G887" i="8"/>
  <c r="G886" i="8"/>
  <c r="G885" i="8"/>
  <c r="G884" i="8"/>
  <c r="G883" i="8"/>
  <c r="G882" i="8"/>
  <c r="G881" i="8"/>
  <c r="J879" i="8"/>
  <c r="I879" i="8"/>
  <c r="G878" i="8"/>
  <c r="G877" i="8"/>
  <c r="G876" i="8"/>
  <c r="G875" i="8"/>
  <c r="G874" i="8"/>
  <c r="G873" i="8"/>
  <c r="G867" i="8"/>
  <c r="G866" i="8"/>
  <c r="G853" i="8"/>
  <c r="G852" i="8"/>
  <c r="G851" i="8"/>
  <c r="J711" i="8"/>
  <c r="I711" i="8"/>
  <c r="H711" i="8"/>
  <c r="G710" i="8"/>
  <c r="G709" i="8"/>
  <c r="G708" i="8"/>
  <c r="G662" i="8"/>
  <c r="G661" i="8"/>
  <c r="G660" i="8"/>
  <c r="G659" i="8"/>
  <c r="G658" i="8"/>
  <c r="G657" i="8"/>
  <c r="G653" i="8"/>
  <c r="G652" i="8"/>
  <c r="G651" i="8"/>
  <c r="G650" i="8"/>
  <c r="G649" i="8"/>
  <c r="G648" i="8"/>
  <c r="G647" i="8"/>
  <c r="L646" i="8"/>
  <c r="G646" i="8"/>
  <c r="P645" i="8"/>
  <c r="G645" i="8"/>
  <c r="J643" i="8"/>
  <c r="I643" i="8"/>
  <c r="H643" i="8"/>
  <c r="G642" i="8"/>
  <c r="G641" i="8"/>
  <c r="G640" i="8"/>
  <c r="G639" i="8"/>
  <c r="G638" i="8"/>
  <c r="G637" i="8"/>
  <c r="G622" i="8"/>
  <c r="G621" i="8"/>
  <c r="G620" i="8"/>
  <c r="G619" i="8"/>
  <c r="G618" i="8"/>
  <c r="G617" i="8"/>
  <c r="G616" i="8"/>
  <c r="J613" i="8"/>
  <c r="J948" i="8" s="1"/>
  <c r="J76" i="24" s="1"/>
  <c r="J126" i="24" s="1"/>
  <c r="I613" i="8"/>
  <c r="I948" i="8" s="1"/>
  <c r="J76" i="23" s="1"/>
  <c r="J126" i="23" s="1"/>
  <c r="H948" i="8"/>
  <c r="C991" i="8" s="1"/>
  <c r="G612" i="8"/>
  <c r="G611" i="8"/>
  <c r="G610" i="8"/>
  <c r="G609" i="8"/>
  <c r="G608" i="8"/>
  <c r="G591" i="8"/>
  <c r="G590" i="8"/>
  <c r="G589" i="8"/>
  <c r="G588" i="8"/>
  <c r="G587" i="8"/>
  <c r="J585" i="8"/>
  <c r="I585" i="8"/>
  <c r="H585" i="8"/>
  <c r="G584" i="8"/>
  <c r="G583" i="8"/>
  <c r="G582" i="8"/>
  <c r="G581" i="8"/>
  <c r="G580" i="8"/>
  <c r="G579" i="8"/>
  <c r="G578" i="8"/>
  <c r="G577" i="8"/>
  <c r="G576" i="8"/>
  <c r="G575" i="8"/>
  <c r="G541" i="8"/>
  <c r="G540" i="8"/>
  <c r="G539" i="8"/>
  <c r="O538" i="8"/>
  <c r="G538" i="8"/>
  <c r="O537" i="8"/>
  <c r="G537" i="8"/>
  <c r="K22" i="7"/>
  <c r="L22" i="7"/>
  <c r="M22" i="7"/>
  <c r="H474" i="7"/>
  <c r="H477" i="7" s="1"/>
  <c r="G462" i="7"/>
  <c r="J474" i="7"/>
  <c r="J477" i="7" s="1"/>
  <c r="I474" i="7"/>
  <c r="I477" i="7" s="1"/>
  <c r="J469" i="7"/>
  <c r="J476" i="7" s="1"/>
  <c r="I469" i="7"/>
  <c r="I476" i="7" s="1"/>
  <c r="H469" i="7"/>
  <c r="H476" i="7" s="1"/>
  <c r="G468" i="7"/>
  <c r="G467" i="7"/>
  <c r="G466" i="7"/>
  <c r="G465" i="7"/>
  <c r="G464" i="7"/>
  <c r="G463" i="7"/>
  <c r="J459" i="7"/>
  <c r="I459" i="7"/>
  <c r="H459" i="7"/>
  <c r="G458" i="7"/>
  <c r="G457" i="7"/>
  <c r="G456" i="7"/>
  <c r="G455" i="7"/>
  <c r="G454" i="7"/>
  <c r="G453" i="7"/>
  <c r="G452" i="7"/>
  <c r="G451" i="7"/>
  <c r="G450" i="7"/>
  <c r="G449" i="7"/>
  <c r="G448" i="7"/>
  <c r="J446" i="7"/>
  <c r="I446" i="7"/>
  <c r="H446" i="7"/>
  <c r="G445" i="7"/>
  <c r="G444" i="7"/>
  <c r="G443" i="7"/>
  <c r="G442" i="7"/>
  <c r="G441" i="7"/>
  <c r="G440" i="7"/>
  <c r="G439" i="7"/>
  <c r="G438" i="7"/>
  <c r="G437" i="7"/>
  <c r="G436" i="7"/>
  <c r="G435" i="7"/>
  <c r="J433" i="7"/>
  <c r="I433" i="7"/>
  <c r="H433" i="7"/>
  <c r="G432" i="7"/>
  <c r="G431" i="7"/>
  <c r="G430" i="7"/>
  <c r="G429" i="7"/>
  <c r="G428" i="7"/>
  <c r="G427" i="7"/>
  <c r="G426" i="7"/>
  <c r="G425" i="7"/>
  <c r="G424" i="7"/>
  <c r="G423" i="7"/>
  <c r="G422" i="7"/>
  <c r="G421" i="7"/>
  <c r="G420" i="7"/>
  <c r="G419" i="7"/>
  <c r="G418" i="7"/>
  <c r="G417" i="7"/>
  <c r="G416" i="7"/>
  <c r="G415" i="7"/>
  <c r="G414" i="7"/>
  <c r="G413" i="7"/>
  <c r="G412" i="7"/>
  <c r="J410" i="7"/>
  <c r="J486" i="7" s="1"/>
  <c r="I410" i="7"/>
  <c r="I486" i="7" s="1"/>
  <c r="H410" i="7"/>
  <c r="H486" i="7" s="1"/>
  <c r="G409" i="7"/>
  <c r="G408" i="7"/>
  <c r="G407" i="7"/>
  <c r="G406" i="7"/>
  <c r="G405" i="7"/>
  <c r="G404" i="7"/>
  <c r="G403" i="7"/>
  <c r="G402" i="7"/>
  <c r="G401" i="7"/>
  <c r="G400" i="7"/>
  <c r="G399" i="7"/>
  <c r="G398" i="7"/>
  <c r="G397" i="7"/>
  <c r="J394" i="7"/>
  <c r="J479" i="7" s="1"/>
  <c r="I394" i="7"/>
  <c r="I479" i="7" s="1"/>
  <c r="H394" i="7"/>
  <c r="H479" i="7" s="1"/>
  <c r="G393" i="7"/>
  <c r="G392" i="7"/>
  <c r="G391" i="7"/>
  <c r="G390" i="7"/>
  <c r="G389" i="7"/>
  <c r="G388" i="7"/>
  <c r="G387" i="7"/>
  <c r="G386" i="7"/>
  <c r="G385" i="7"/>
  <c r="G384" i="7"/>
  <c r="J382" i="7"/>
  <c r="J478" i="7" s="1"/>
  <c r="I382" i="7"/>
  <c r="I478" i="7" s="1"/>
  <c r="H382" i="7"/>
  <c r="H478" i="7" s="1"/>
  <c r="G381" i="7"/>
  <c r="G380" i="7"/>
  <c r="G379" i="7"/>
  <c r="G378" i="7"/>
  <c r="G377" i="7"/>
  <c r="G376" i="7"/>
  <c r="G375" i="7"/>
  <c r="G374" i="7"/>
  <c r="G373" i="7"/>
  <c r="G372" i="7"/>
  <c r="G371" i="7"/>
  <c r="G370" i="7"/>
  <c r="G369" i="7"/>
  <c r="G368" i="7"/>
  <c r="G367" i="7"/>
  <c r="J74" i="12" l="1"/>
  <c r="J124" i="12" s="1"/>
  <c r="C989" i="8"/>
  <c r="H945" i="8"/>
  <c r="H893" i="8"/>
  <c r="H944" i="8" s="1"/>
  <c r="J893" i="8"/>
  <c r="J949" i="8" s="1"/>
  <c r="J77" i="24" s="1"/>
  <c r="J127" i="24" s="1"/>
  <c r="I893" i="8"/>
  <c r="I949" i="8" s="1"/>
  <c r="J77" i="23" s="1"/>
  <c r="J127" i="23" s="1"/>
  <c r="J76" i="12"/>
  <c r="J126" i="12" s="1"/>
  <c r="J947" i="8"/>
  <c r="J75" i="24" s="1"/>
  <c r="I947" i="8"/>
  <c r="J75" i="23" s="1"/>
  <c r="H947" i="8"/>
  <c r="C990" i="8" s="1"/>
  <c r="F62" i="18"/>
  <c r="H36" i="6"/>
  <c r="I460" i="7"/>
  <c r="J460" i="7"/>
  <c r="H460" i="7"/>
  <c r="H480" i="7" s="1"/>
  <c r="J125" i="24" l="1"/>
  <c r="J80" i="24"/>
  <c r="J125" i="23"/>
  <c r="J80" i="23"/>
  <c r="J963" i="8"/>
  <c r="I963" i="8"/>
  <c r="J73" i="12"/>
  <c r="J123" i="12" s="1"/>
  <c r="C988" i="8"/>
  <c r="H475" i="7"/>
  <c r="N22" i="18" s="1"/>
  <c r="J475" i="7"/>
  <c r="J480" i="7"/>
  <c r="I475" i="7"/>
  <c r="I480" i="7"/>
  <c r="J75" i="12"/>
  <c r="J125" i="12" s="1"/>
  <c r="F63" i="18"/>
  <c r="H949" i="8"/>
  <c r="C992" i="8" s="1"/>
  <c r="I117" i="5"/>
  <c r="F46" i="23" s="1"/>
  <c r="E46" i="23" s="1"/>
  <c r="D46" i="23" s="1"/>
  <c r="J117" i="5"/>
  <c r="F46" i="24" s="1"/>
  <c r="E46" i="24" s="1"/>
  <c r="D46" i="24" s="1"/>
  <c r="H117" i="5"/>
  <c r="I301" i="5"/>
  <c r="J301" i="5"/>
  <c r="H301" i="5"/>
  <c r="H1204" i="5" s="1"/>
  <c r="H1211" i="5" s="1"/>
  <c r="G295" i="5"/>
  <c r="G296" i="5"/>
  <c r="G297" i="5"/>
  <c r="G298" i="5"/>
  <c r="G299" i="5"/>
  <c r="G300" i="5"/>
  <c r="I287" i="5"/>
  <c r="J287" i="5"/>
  <c r="H287" i="5"/>
  <c r="O22" i="18" l="1"/>
  <c r="H63" i="23"/>
  <c r="H70" i="23" s="1"/>
  <c r="P22" i="18"/>
  <c r="H63" i="24"/>
  <c r="H70" i="24" s="1"/>
  <c r="I1204" i="5"/>
  <c r="G59" i="23"/>
  <c r="G59" i="24"/>
  <c r="J1204" i="5"/>
  <c r="H963" i="8"/>
  <c r="H964" i="8" s="1"/>
  <c r="H965" i="8" s="1"/>
  <c r="C1006" i="8"/>
  <c r="C1007" i="8" s="1"/>
  <c r="J77" i="12"/>
  <c r="C1211" i="5"/>
  <c r="H63" i="12"/>
  <c r="H70" i="12" s="1"/>
  <c r="G59" i="12"/>
  <c r="G119" i="12" s="1"/>
  <c r="G974" i="5"/>
  <c r="G975" i="5"/>
  <c r="G976" i="5"/>
  <c r="G977" i="5"/>
  <c r="G1002" i="5"/>
  <c r="G1003" i="5"/>
  <c r="G1105" i="5"/>
  <c r="G1106" i="5"/>
  <c r="G1107" i="5"/>
  <c r="G1108" i="5"/>
  <c r="G1109" i="5"/>
  <c r="G1110" i="5"/>
  <c r="G1160" i="5"/>
  <c r="G1161" i="5"/>
  <c r="G1162" i="5"/>
  <c r="G1163" i="5"/>
  <c r="H933" i="5"/>
  <c r="G928" i="5"/>
  <c r="G927" i="5"/>
  <c r="L709" i="5"/>
  <c r="P708" i="5"/>
  <c r="G119" i="23" l="1"/>
  <c r="G119" i="24"/>
  <c r="J80" i="12"/>
  <c r="J127" i="12"/>
  <c r="J81" i="12"/>
  <c r="H1175" i="5"/>
  <c r="H33" i="6"/>
  <c r="F16" i="18"/>
  <c r="O601" i="5"/>
  <c r="O600" i="5"/>
  <c r="J865" i="5"/>
  <c r="I865" i="5"/>
  <c r="G864" i="5"/>
  <c r="G863" i="5"/>
  <c r="G862" i="5"/>
  <c r="G861" i="5"/>
  <c r="G860" i="5"/>
  <c r="G859" i="5"/>
  <c r="G858" i="5"/>
  <c r="G857" i="5"/>
  <c r="G856" i="5"/>
  <c r="G850" i="5"/>
  <c r="G849" i="5"/>
  <c r="I847" i="5"/>
  <c r="J847" i="5"/>
  <c r="G845" i="5"/>
  <c r="G846" i="5"/>
  <c r="G844" i="5"/>
  <c r="G843" i="5"/>
  <c r="G842" i="5"/>
  <c r="G841" i="5"/>
  <c r="G840" i="5"/>
  <c r="G834" i="5"/>
  <c r="G833" i="5"/>
  <c r="G821" i="5"/>
  <c r="G820" i="5"/>
  <c r="I754" i="5"/>
  <c r="J754" i="5"/>
  <c r="G717" i="5"/>
  <c r="G718" i="5"/>
  <c r="G744" i="5"/>
  <c r="G745" i="5"/>
  <c r="G746" i="5"/>
  <c r="G747" i="5"/>
  <c r="G748" i="5"/>
  <c r="G749" i="5"/>
  <c r="G750" i="5"/>
  <c r="G751" i="5"/>
  <c r="G752" i="5"/>
  <c r="G753" i="5"/>
  <c r="G716" i="5"/>
  <c r="G715" i="5"/>
  <c r="G714" i="5"/>
  <c r="G713" i="5"/>
  <c r="G712" i="5"/>
  <c r="G711" i="5"/>
  <c r="G710" i="5"/>
  <c r="G709" i="5"/>
  <c r="G708" i="5"/>
  <c r="I706" i="5"/>
  <c r="J706" i="5"/>
  <c r="G705" i="5"/>
  <c r="G704" i="5"/>
  <c r="G703" i="5"/>
  <c r="G702" i="5"/>
  <c r="G701" i="5"/>
  <c r="G700" i="5"/>
  <c r="G674" i="5"/>
  <c r="G673" i="5"/>
  <c r="G672" i="5"/>
  <c r="G671" i="5"/>
  <c r="G670" i="5"/>
  <c r="G669" i="5"/>
  <c r="G668" i="5"/>
  <c r="H665" i="5"/>
  <c r="H1174" i="5" s="1"/>
  <c r="I665" i="5"/>
  <c r="J665" i="5"/>
  <c r="G644" i="5"/>
  <c r="G645" i="5"/>
  <c r="G658" i="5"/>
  <c r="G659" i="5"/>
  <c r="G660" i="5"/>
  <c r="G661" i="5"/>
  <c r="G662" i="5"/>
  <c r="G663" i="5"/>
  <c r="G664" i="5"/>
  <c r="G643" i="5"/>
  <c r="J641" i="5"/>
  <c r="I641" i="5"/>
  <c r="G601" i="5"/>
  <c r="G602" i="5"/>
  <c r="G603" i="5"/>
  <c r="G604" i="5"/>
  <c r="G627" i="5"/>
  <c r="G628" i="5"/>
  <c r="G633" i="5"/>
  <c r="G634" i="5"/>
  <c r="G635" i="5"/>
  <c r="G636" i="5"/>
  <c r="G637" i="5"/>
  <c r="G638" i="5"/>
  <c r="G639" i="5"/>
  <c r="G640" i="5"/>
  <c r="G600" i="5"/>
  <c r="I597" i="5"/>
  <c r="J597" i="5"/>
  <c r="H597" i="5"/>
  <c r="A2" i="18"/>
  <c r="F73" i="12" l="1"/>
  <c r="F123" i="12" s="1"/>
  <c r="C1218" i="5"/>
  <c r="I1178" i="5"/>
  <c r="F76" i="23" s="1"/>
  <c r="F126" i="23" s="1"/>
  <c r="J1178" i="5"/>
  <c r="F76" i="24" s="1"/>
  <c r="F126" i="24" s="1"/>
  <c r="H1178" i="5"/>
  <c r="I866" i="5"/>
  <c r="I1179" i="5" s="1"/>
  <c r="F77" i="23" s="1"/>
  <c r="F127" i="23" s="1"/>
  <c r="J866" i="5"/>
  <c r="J1179" i="5" s="1"/>
  <c r="F77" i="24" s="1"/>
  <c r="F127" i="24" s="1"/>
  <c r="J1177" i="5"/>
  <c r="F75" i="24" s="1"/>
  <c r="F125" i="24" s="1"/>
  <c r="H1177" i="5"/>
  <c r="I1177" i="5"/>
  <c r="F75" i="23" s="1"/>
  <c r="F125" i="23" s="1"/>
  <c r="H1179" i="5"/>
  <c r="F77" i="12" l="1"/>
  <c r="F127" i="12" s="1"/>
  <c r="C1222" i="5"/>
  <c r="F75" i="12"/>
  <c r="F125" i="12" s="1"/>
  <c r="C1220" i="5"/>
  <c r="F76" i="12"/>
  <c r="F126" i="12" s="1"/>
  <c r="C1221" i="5"/>
  <c r="H1182" i="5"/>
  <c r="F12" i="18"/>
  <c r="A3" i="12"/>
  <c r="G376" i="8"/>
  <c r="G377" i="8"/>
  <c r="G381" i="8"/>
  <c r="G373" i="8"/>
  <c r="G374" i="8"/>
  <c r="G375" i="8"/>
  <c r="G392" i="8"/>
  <c r="G371" i="8"/>
  <c r="G372" i="8"/>
  <c r="F81" i="12" l="1"/>
  <c r="F80" i="12"/>
  <c r="C1236" i="5"/>
  <c r="C1237" i="5" s="1"/>
  <c r="F24" i="18"/>
  <c r="C17" i="18"/>
  <c r="D25" i="18"/>
  <c r="K25" i="18"/>
  <c r="M25" i="18" s="1"/>
  <c r="C46" i="18"/>
  <c r="D46" i="18"/>
  <c r="F46" i="18"/>
  <c r="G46" i="18"/>
  <c r="H46" i="18"/>
  <c r="C64" i="18"/>
  <c r="D64" i="18"/>
  <c r="E64" i="18" l="1"/>
  <c r="E46" i="18"/>
  <c r="C25" i="18"/>
  <c r="E25" i="18" s="1"/>
  <c r="E17" i="18"/>
  <c r="G223" i="8"/>
  <c r="G224" i="8"/>
  <c r="G234" i="8"/>
  <c r="G369" i="8" l="1"/>
  <c r="L223" i="5" l="1"/>
  <c r="G192" i="8"/>
  <c r="F3" i="8"/>
  <c r="H177" i="8"/>
  <c r="F192" i="8" l="1"/>
  <c r="F193" i="8"/>
  <c r="C982" i="8"/>
  <c r="F54" i="18"/>
  <c r="F201" i="5" l="1"/>
  <c r="P194" i="8" l="1"/>
  <c r="I29" i="12"/>
  <c r="G239" i="7"/>
  <c r="H272" i="5"/>
  <c r="H262" i="5"/>
  <c r="H252" i="5"/>
  <c r="K16" i="5"/>
  <c r="I76" i="5"/>
  <c r="G39" i="23" s="1"/>
  <c r="G32" i="23" s="1"/>
  <c r="G28" i="23" s="1"/>
  <c r="J76" i="5"/>
  <c r="G39" i="24" s="1"/>
  <c r="G32" i="24" s="1"/>
  <c r="G28" i="24" s="1"/>
  <c r="I72" i="5"/>
  <c r="J72" i="5"/>
  <c r="H76" i="5"/>
  <c r="F73" i="5"/>
  <c r="H293" i="5" l="1"/>
  <c r="H302" i="5" s="1"/>
  <c r="H77" i="5"/>
  <c r="G39" i="12"/>
  <c r="J77" i="5"/>
  <c r="I77" i="5"/>
  <c r="H6" i="12"/>
  <c r="L225" i="9"/>
  <c r="M225" i="9"/>
  <c r="K114" i="9"/>
  <c r="U114" i="9" l="1"/>
  <c r="K113" i="9"/>
  <c r="C1215" i="5"/>
  <c r="F15" i="18"/>
  <c r="F59" i="12"/>
  <c r="L114" i="9"/>
  <c r="M114" i="9"/>
  <c r="F119" i="12" l="1"/>
  <c r="J954" i="8"/>
  <c r="I954" i="8"/>
  <c r="J65" i="12"/>
  <c r="J117" i="12" s="1"/>
  <c r="I140" i="5"/>
  <c r="J140" i="5"/>
  <c r="H140" i="5"/>
  <c r="F65" i="12"/>
  <c r="G180" i="9"/>
  <c r="F117" i="12" l="1"/>
  <c r="E65" i="12"/>
  <c r="D65" i="12" s="1"/>
  <c r="C981" i="8"/>
  <c r="H954" i="8"/>
  <c r="C1212" i="5"/>
  <c r="H1185" i="5"/>
  <c r="J8" i="6"/>
  <c r="J1185" i="5"/>
  <c r="I8" i="6"/>
  <c r="I1185" i="5"/>
  <c r="H8" i="6"/>
  <c r="J16" i="6"/>
  <c r="I16" i="6"/>
  <c r="H16" i="6"/>
  <c r="K16" i="6" s="1"/>
  <c r="L73" i="9"/>
  <c r="M73" i="9"/>
  <c r="K73" i="9"/>
  <c r="F200" i="5"/>
  <c r="P68" i="9"/>
  <c r="H25" i="6" l="1"/>
  <c r="K25" i="6" s="1"/>
  <c r="K8" i="6"/>
  <c r="J25" i="6"/>
  <c r="I25" i="6"/>
  <c r="F69" i="5"/>
  <c r="M25" i="6" l="1"/>
  <c r="L65" i="24"/>
  <c r="L25" i="6"/>
  <c r="L65" i="23"/>
  <c r="L65" i="12"/>
  <c r="Q73" i="9"/>
  <c r="R73" i="9"/>
  <c r="P73" i="9"/>
  <c r="J69" i="8"/>
  <c r="I69" i="8"/>
  <c r="H69" i="8"/>
  <c r="C977" i="8" s="1"/>
  <c r="J65" i="8"/>
  <c r="I65" i="8"/>
  <c r="H65" i="8"/>
  <c r="C976" i="8" s="1"/>
  <c r="J386" i="14"/>
  <c r="I386" i="14"/>
  <c r="H386" i="14"/>
  <c r="G384" i="14"/>
  <c r="G382" i="14"/>
  <c r="G381" i="14"/>
  <c r="G379" i="14"/>
  <c r="J378" i="14"/>
  <c r="I378" i="14"/>
  <c r="H378" i="14"/>
  <c r="G377" i="14"/>
  <c r="G376" i="14"/>
  <c r="G375" i="14"/>
  <c r="G374" i="14"/>
  <c r="G373" i="14"/>
  <c r="G372" i="14"/>
  <c r="J370" i="14"/>
  <c r="I370" i="14"/>
  <c r="H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J352" i="14"/>
  <c r="I352" i="14"/>
  <c r="H352" i="14"/>
  <c r="G351" i="14"/>
  <c r="G350" i="14"/>
  <c r="G349" i="14"/>
  <c r="G348" i="14"/>
  <c r="G347" i="14"/>
  <c r="G346" i="14"/>
  <c r="J344" i="14"/>
  <c r="I344" i="14"/>
  <c r="H344" i="14"/>
  <c r="G343" i="14"/>
  <c r="G342" i="14"/>
  <c r="G341" i="14"/>
  <c r="J339" i="14"/>
  <c r="I339" i="14"/>
  <c r="H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J322" i="14"/>
  <c r="I322" i="14"/>
  <c r="H322" i="14"/>
  <c r="G321" i="14"/>
  <c r="G320" i="14"/>
  <c r="G319" i="14"/>
  <c r="G318" i="14"/>
  <c r="G317" i="14"/>
  <c r="G316" i="14"/>
  <c r="G315" i="14"/>
  <c r="G314" i="14"/>
  <c r="G313" i="14"/>
  <c r="G312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J287" i="14"/>
  <c r="I287" i="14"/>
  <c r="H287" i="14"/>
  <c r="G286" i="14"/>
  <c r="G285" i="14"/>
  <c r="G284" i="14"/>
  <c r="G283" i="14"/>
  <c r="G282" i="14"/>
  <c r="J281" i="14"/>
  <c r="I281" i="14"/>
  <c r="H281" i="14"/>
  <c r="G280" i="14"/>
  <c r="G279" i="14"/>
  <c r="G278" i="14"/>
  <c r="G277" i="14"/>
  <c r="J276" i="14"/>
  <c r="I276" i="14"/>
  <c r="H276" i="14"/>
  <c r="G273" i="14"/>
  <c r="G272" i="14"/>
  <c r="G271" i="14"/>
  <c r="G270" i="14"/>
  <c r="G269" i="14"/>
  <c r="G268" i="14"/>
  <c r="G267" i="14"/>
  <c r="G266" i="14"/>
  <c r="G265" i="14"/>
  <c r="G264" i="14"/>
  <c r="G263" i="14"/>
  <c r="J262" i="14"/>
  <c r="I262" i="14"/>
  <c r="H262" i="14"/>
  <c r="G261" i="14"/>
  <c r="G260" i="14"/>
  <c r="G259" i="14"/>
  <c r="J258" i="14"/>
  <c r="I258" i="14"/>
  <c r="H258" i="14"/>
  <c r="G257" i="14"/>
  <c r="G256" i="14"/>
  <c r="G255" i="14"/>
  <c r="J254" i="14"/>
  <c r="I254" i="14"/>
  <c r="H254" i="14"/>
  <c r="G253" i="14"/>
  <c r="J247" i="14"/>
  <c r="I247" i="14"/>
  <c r="H247" i="14"/>
  <c r="G246" i="14"/>
  <c r="G245" i="14"/>
  <c r="G244" i="14"/>
  <c r="G243" i="14"/>
  <c r="G242" i="14"/>
  <c r="G241" i="14"/>
  <c r="J234" i="14"/>
  <c r="I234" i="14"/>
  <c r="H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14" i="14"/>
  <c r="G213" i="14"/>
  <c r="G212" i="14"/>
  <c r="G211" i="14"/>
  <c r="G210" i="14"/>
  <c r="G209" i="14"/>
  <c r="G208" i="14"/>
  <c r="G207" i="14"/>
  <c r="G206" i="14"/>
  <c r="J205" i="14"/>
  <c r="I205" i="14"/>
  <c r="H205" i="14"/>
  <c r="G204" i="14"/>
  <c r="G203" i="14"/>
  <c r="G202" i="14"/>
  <c r="G201" i="14"/>
  <c r="J200" i="14"/>
  <c r="I200" i="14"/>
  <c r="H200" i="14"/>
  <c r="G199" i="14"/>
  <c r="G198" i="14"/>
  <c r="G197" i="14"/>
  <c r="G196" i="14"/>
  <c r="G195" i="14"/>
  <c r="G194" i="14"/>
  <c r="J193" i="14"/>
  <c r="I193" i="14"/>
  <c r="H193" i="14"/>
  <c r="G192" i="14"/>
  <c r="G191" i="14"/>
  <c r="G190" i="14"/>
  <c r="J189" i="14"/>
  <c r="I189" i="14"/>
  <c r="H189" i="14"/>
  <c r="G188" i="14"/>
  <c r="G187" i="14"/>
  <c r="G186" i="14"/>
  <c r="G185" i="14"/>
  <c r="G184" i="14"/>
  <c r="G183" i="14"/>
  <c r="G182" i="14"/>
  <c r="G181" i="14"/>
  <c r="G180" i="14"/>
  <c r="G179" i="14"/>
  <c r="G178" i="14"/>
  <c r="J177" i="14"/>
  <c r="I177" i="14"/>
  <c r="H177" i="14"/>
  <c r="J171" i="14"/>
  <c r="I171" i="14"/>
  <c r="H171" i="14"/>
  <c r="F170" i="14"/>
  <c r="F169" i="14"/>
  <c r="J163" i="14"/>
  <c r="I163" i="14"/>
  <c r="H163" i="14"/>
  <c r="F162" i="14"/>
  <c r="F161" i="14"/>
  <c r="F160" i="14"/>
  <c r="F159" i="14"/>
  <c r="J153" i="14"/>
  <c r="I153" i="14"/>
  <c r="H153" i="14"/>
  <c r="F152" i="14"/>
  <c r="F151" i="14"/>
  <c r="J144" i="14"/>
  <c r="I144" i="14"/>
  <c r="H144" i="14"/>
  <c r="G143" i="14"/>
  <c r="G142" i="14"/>
  <c r="G141" i="14"/>
  <c r="G140" i="14"/>
  <c r="G139" i="14"/>
  <c r="G138" i="14"/>
  <c r="G137" i="14"/>
  <c r="G136" i="14"/>
  <c r="G135" i="14"/>
  <c r="G134" i="14"/>
  <c r="J126" i="14"/>
  <c r="I126" i="14"/>
  <c r="H126" i="14"/>
  <c r="G125" i="14"/>
  <c r="G124" i="14"/>
  <c r="G123" i="14"/>
  <c r="G122" i="14"/>
  <c r="J121" i="14"/>
  <c r="I121" i="14"/>
  <c r="H121" i="14"/>
  <c r="G120" i="14"/>
  <c r="G119" i="14"/>
  <c r="G118" i="14"/>
  <c r="G117" i="14"/>
  <c r="J111" i="14"/>
  <c r="I111" i="14"/>
  <c r="H111" i="14"/>
  <c r="G110" i="14"/>
  <c r="G109" i="14"/>
  <c r="G108" i="14"/>
  <c r="G107" i="14"/>
  <c r="G106" i="14"/>
  <c r="G105" i="14"/>
  <c r="G104" i="14"/>
  <c r="J103" i="14"/>
  <c r="I103" i="14"/>
  <c r="H103" i="14"/>
  <c r="G102" i="14"/>
  <c r="G101" i="14"/>
  <c r="G100" i="14"/>
  <c r="G99" i="14"/>
  <c r="G98" i="14"/>
  <c r="G97" i="14"/>
  <c r="J91" i="14"/>
  <c r="I91" i="14"/>
  <c r="H91" i="14"/>
  <c r="J84" i="14"/>
  <c r="I84" i="14"/>
  <c r="H84" i="14"/>
  <c r="J76" i="14"/>
  <c r="I76" i="14"/>
  <c r="H76" i="14"/>
  <c r="G74" i="14"/>
  <c r="J69" i="14"/>
  <c r="I69" i="14"/>
  <c r="H69" i="14"/>
  <c r="J63" i="14"/>
  <c r="I63" i="14"/>
  <c r="H63" i="14"/>
  <c r="J57" i="14"/>
  <c r="I57" i="14"/>
  <c r="H57" i="14"/>
  <c r="J50" i="14"/>
  <c r="I50" i="14"/>
  <c r="H50" i="14"/>
  <c r="J47" i="14"/>
  <c r="I47" i="14"/>
  <c r="H47" i="14"/>
  <c r="J43" i="14"/>
  <c r="I43" i="14"/>
  <c r="H43" i="14"/>
  <c r="J39" i="14"/>
  <c r="I39" i="14"/>
  <c r="H39" i="14"/>
  <c r="J35" i="14"/>
  <c r="I35" i="14"/>
  <c r="H35" i="14"/>
  <c r="J30" i="14"/>
  <c r="I30" i="14"/>
  <c r="H30" i="14"/>
  <c r="J23" i="14"/>
  <c r="I23" i="14"/>
  <c r="H23" i="14"/>
  <c r="M22" i="14"/>
  <c r="L22" i="14"/>
  <c r="K22" i="14"/>
  <c r="J16" i="14"/>
  <c r="I16" i="14"/>
  <c r="H16" i="14"/>
  <c r="J14" i="14"/>
  <c r="J88" i="14" s="1"/>
  <c r="I14" i="14"/>
  <c r="I175" i="14" s="1"/>
  <c r="H14" i="14"/>
  <c r="H251" i="14" s="1"/>
  <c r="C7" i="14"/>
  <c r="D4" i="14"/>
  <c r="F3" i="14"/>
  <c r="L113" i="9"/>
  <c r="M113" i="9"/>
  <c r="C1003" i="8" l="1"/>
  <c r="I112" i="14"/>
  <c r="J127" i="14"/>
  <c r="J215" i="14"/>
  <c r="H304" i="14"/>
  <c r="J389" i="14"/>
  <c r="I51" i="14"/>
  <c r="J51" i="14"/>
  <c r="I127" i="14"/>
  <c r="I215" i="14"/>
  <c r="I274" i="14"/>
  <c r="J112" i="14"/>
  <c r="I304" i="14"/>
  <c r="H112" i="14"/>
  <c r="I70" i="8"/>
  <c r="J39" i="23" s="1"/>
  <c r="I88" i="14"/>
  <c r="J148" i="14"/>
  <c r="I116" i="14"/>
  <c r="I21" i="14"/>
  <c r="H51" i="14"/>
  <c r="J61" i="14"/>
  <c r="H67" i="14"/>
  <c r="H73" i="14"/>
  <c r="H88" i="14"/>
  <c r="I148" i="14"/>
  <c r="H215" i="14"/>
  <c r="J274" i="14"/>
  <c r="H274" i="14"/>
  <c r="J309" i="14"/>
  <c r="I389" i="14"/>
  <c r="H55" i="14"/>
  <c r="H61" i="14"/>
  <c r="J116" i="14"/>
  <c r="H127" i="14"/>
  <c r="I132" i="14"/>
  <c r="H167" i="14"/>
  <c r="J304" i="14"/>
  <c r="H21" i="14"/>
  <c r="H27" i="14"/>
  <c r="I61" i="14"/>
  <c r="I309" i="14"/>
  <c r="H389" i="14"/>
  <c r="J157" i="14"/>
  <c r="J219" i="14"/>
  <c r="J73" i="14"/>
  <c r="I157" i="14"/>
  <c r="I219" i="14"/>
  <c r="I73" i="14"/>
  <c r="J132" i="14"/>
  <c r="H175" i="14"/>
  <c r="H70" i="8"/>
  <c r="J70" i="8"/>
  <c r="J39" i="24" s="1"/>
  <c r="J67" i="14"/>
  <c r="I80" i="14"/>
  <c r="I95" i="14"/>
  <c r="H116" i="14"/>
  <c r="H132" i="14"/>
  <c r="H148" i="14"/>
  <c r="H157" i="14"/>
  <c r="J167" i="14"/>
  <c r="J175" i="14"/>
  <c r="H219" i="14"/>
  <c r="I238" i="14"/>
  <c r="I251" i="14"/>
  <c r="H309" i="14"/>
  <c r="J80" i="14"/>
  <c r="J95" i="14"/>
  <c r="J238" i="14"/>
  <c r="J251" i="14"/>
  <c r="J27" i="14"/>
  <c r="J55" i="14"/>
  <c r="J21" i="14"/>
  <c r="I27" i="14"/>
  <c r="I55" i="14"/>
  <c r="I67" i="14"/>
  <c r="H80" i="14"/>
  <c r="H95" i="14"/>
  <c r="I167" i="14"/>
  <c r="H238" i="14"/>
  <c r="J305" i="14" l="1"/>
  <c r="H305" i="14"/>
  <c r="H390" i="14" s="1"/>
  <c r="H391" i="14" s="1"/>
  <c r="H37" i="6" s="1"/>
  <c r="J390" i="14"/>
  <c r="J391" i="14" s="1"/>
  <c r="J37" i="6" s="1"/>
  <c r="M36" i="9" s="1"/>
  <c r="I305" i="14"/>
  <c r="I390" i="14" s="1"/>
  <c r="I391" i="14" s="1"/>
  <c r="I37" i="6" s="1"/>
  <c r="L36" i="9" s="1"/>
  <c r="J39" i="12"/>
  <c r="M202" i="9" l="1"/>
  <c r="K36" i="9"/>
  <c r="K202" i="9" s="1"/>
  <c r="L202" i="9"/>
  <c r="G74" i="7" l="1"/>
  <c r="G87" i="8"/>
  <c r="K62" i="9"/>
  <c r="M62" i="9"/>
  <c r="L62" i="9"/>
  <c r="H22" i="5"/>
  <c r="L192" i="9"/>
  <c r="M192" i="9"/>
  <c r="K192" i="9"/>
  <c r="Q68" i="9"/>
  <c r="R68" i="9"/>
  <c r="Q87" i="9"/>
  <c r="R87" i="9"/>
  <c r="P87" i="9"/>
  <c r="L86" i="9"/>
  <c r="M86" i="9"/>
  <c r="K86" i="9"/>
  <c r="H67" i="5" l="1"/>
  <c r="J67" i="5"/>
  <c r="F39" i="24" s="1"/>
  <c r="E39" i="24" s="1"/>
  <c r="D39" i="24" s="1"/>
  <c r="I67" i="5"/>
  <c r="F39" i="23" s="1"/>
  <c r="E39" i="23" s="1"/>
  <c r="D39" i="23" s="1"/>
  <c r="I63" i="5"/>
  <c r="J63" i="5"/>
  <c r="H63" i="5"/>
  <c r="C1207" i="5" l="1"/>
  <c r="C1233" i="5" s="1"/>
  <c r="F39" i="12"/>
  <c r="H78" i="5"/>
  <c r="J78" i="5"/>
  <c r="I78" i="5"/>
  <c r="L55" i="9" s="1"/>
  <c r="L54" i="9" s="1"/>
  <c r="K55" i="9" l="1"/>
  <c r="K54" i="9" s="1"/>
  <c r="M55" i="9"/>
  <c r="M54" i="9" s="1"/>
  <c r="E39" i="12"/>
  <c r="H215" i="9" l="1"/>
  <c r="C215" i="9"/>
  <c r="H188" i="9"/>
  <c r="C188" i="9"/>
  <c r="J50" i="7" l="1"/>
  <c r="H38" i="24" s="1"/>
  <c r="I50" i="7"/>
  <c r="H38" i="23" s="1"/>
  <c r="H50" i="7"/>
  <c r="H38" i="12" s="1"/>
  <c r="J47" i="7"/>
  <c r="H37" i="24" s="1"/>
  <c r="I47" i="7"/>
  <c r="H37" i="23" s="1"/>
  <c r="H47" i="7"/>
  <c r="H37" i="12" s="1"/>
  <c r="J43" i="7"/>
  <c r="I43" i="7"/>
  <c r="H43" i="7"/>
  <c r="J39" i="7"/>
  <c r="H35" i="24" s="1"/>
  <c r="I39" i="7"/>
  <c r="H35" i="23" s="1"/>
  <c r="H39" i="7"/>
  <c r="H35" i="12" s="1"/>
  <c r="J35" i="7"/>
  <c r="H34" i="24" s="1"/>
  <c r="I35" i="7"/>
  <c r="H34" i="23" s="1"/>
  <c r="H35" i="7"/>
  <c r="H34" i="12" s="1"/>
  <c r="J30" i="7"/>
  <c r="H33" i="24" s="1"/>
  <c r="I30" i="7"/>
  <c r="H33" i="23" s="1"/>
  <c r="H30" i="7"/>
  <c r="H33" i="12" s="1"/>
  <c r="H47" i="8"/>
  <c r="J50" i="8"/>
  <c r="J38" i="24" s="1"/>
  <c r="I50" i="8"/>
  <c r="J38" i="23" s="1"/>
  <c r="H50" i="8"/>
  <c r="J38" i="12" s="1"/>
  <c r="J47" i="8"/>
  <c r="J37" i="24" s="1"/>
  <c r="I47" i="8"/>
  <c r="J37" i="23" s="1"/>
  <c r="J43" i="8"/>
  <c r="I43" i="8"/>
  <c r="H43" i="8"/>
  <c r="J39" i="8"/>
  <c r="J35" i="24" s="1"/>
  <c r="I39" i="8"/>
  <c r="J35" i="23" s="1"/>
  <c r="H39" i="8"/>
  <c r="J35" i="8"/>
  <c r="J34" i="24" s="1"/>
  <c r="I35" i="8"/>
  <c r="J34" i="23" s="1"/>
  <c r="H35" i="8"/>
  <c r="J30" i="8"/>
  <c r="J33" i="24" s="1"/>
  <c r="I30" i="8"/>
  <c r="J33" i="23" s="1"/>
  <c r="H30" i="8"/>
  <c r="E36" i="12"/>
  <c r="G32" i="12"/>
  <c r="I32" i="12"/>
  <c r="K32" i="12"/>
  <c r="K47" i="5"/>
  <c r="H49" i="5"/>
  <c r="C1206" i="5" s="1"/>
  <c r="H45" i="5"/>
  <c r="H37" i="5"/>
  <c r="C1204" i="5" s="1"/>
  <c r="H32" i="5"/>
  <c r="C1203" i="5" s="1"/>
  <c r="I52" i="5"/>
  <c r="F38" i="23" s="1"/>
  <c r="E38" i="23" s="1"/>
  <c r="D38" i="23" s="1"/>
  <c r="J52" i="5"/>
  <c r="F38" i="24" s="1"/>
  <c r="E38" i="24" s="1"/>
  <c r="H52" i="5"/>
  <c r="I49" i="5"/>
  <c r="F37" i="23" s="1"/>
  <c r="E37" i="23" s="1"/>
  <c r="J49" i="5"/>
  <c r="F37" i="24" s="1"/>
  <c r="E37" i="24" s="1"/>
  <c r="I45" i="5"/>
  <c r="J45" i="5"/>
  <c r="I41" i="5"/>
  <c r="F35" i="23" s="1"/>
  <c r="E35" i="23" s="1"/>
  <c r="D35" i="23" s="1"/>
  <c r="J41" i="5"/>
  <c r="F35" i="24" s="1"/>
  <c r="E35" i="24" s="1"/>
  <c r="H41" i="5"/>
  <c r="C1205" i="5" s="1"/>
  <c r="I37" i="5"/>
  <c r="F34" i="23" s="1"/>
  <c r="E34" i="23" s="1"/>
  <c r="D34" i="23" s="1"/>
  <c r="J37" i="5"/>
  <c r="F34" i="24" s="1"/>
  <c r="E34" i="24" s="1"/>
  <c r="D34" i="24" s="1"/>
  <c r="I32" i="5"/>
  <c r="F33" i="23" s="1"/>
  <c r="J32" i="5"/>
  <c r="F33" i="24" s="1"/>
  <c r="E33" i="24" l="1"/>
  <c r="F32" i="24"/>
  <c r="F28" i="24" s="1"/>
  <c r="D38" i="24"/>
  <c r="J32" i="23"/>
  <c r="J28" i="23" s="1"/>
  <c r="J32" i="24"/>
  <c r="J28" i="24" s="1"/>
  <c r="E33" i="23"/>
  <c r="F32" i="23"/>
  <c r="F28" i="23" s="1"/>
  <c r="D35" i="24"/>
  <c r="D37" i="24"/>
  <c r="H32" i="24"/>
  <c r="D37" i="23"/>
  <c r="J33" i="12"/>
  <c r="C972" i="8"/>
  <c r="J34" i="12"/>
  <c r="C973" i="8"/>
  <c r="J35" i="12"/>
  <c r="C974" i="8"/>
  <c r="J37" i="12"/>
  <c r="C975" i="8"/>
  <c r="C1232" i="5"/>
  <c r="F38" i="12"/>
  <c r="F35" i="12"/>
  <c r="E35" i="12" s="1"/>
  <c r="F34" i="12"/>
  <c r="E34" i="12" s="1"/>
  <c r="F33" i="12"/>
  <c r="F37" i="12"/>
  <c r="E37" i="12" s="1"/>
  <c r="J53" i="5"/>
  <c r="J51" i="8"/>
  <c r="H52" i="18" s="1"/>
  <c r="I53" i="5"/>
  <c r="I51" i="8"/>
  <c r="G52" i="18" s="1"/>
  <c r="I51" i="7"/>
  <c r="J51" i="7"/>
  <c r="H51" i="7"/>
  <c r="D36" i="12"/>
  <c r="H51" i="8"/>
  <c r="F52" i="18" s="1"/>
  <c r="H53" i="5"/>
  <c r="E32" i="23" l="1"/>
  <c r="E28" i="23" s="1"/>
  <c r="D33" i="23"/>
  <c r="D32" i="23" s="1"/>
  <c r="D33" i="24"/>
  <c r="D32" i="24" s="1"/>
  <c r="E32" i="24"/>
  <c r="E28" i="24" s="1"/>
  <c r="D37" i="12"/>
  <c r="D34" i="12"/>
  <c r="J32" i="12"/>
  <c r="D35" i="12"/>
  <c r="C1002" i="8"/>
  <c r="F32" i="12"/>
  <c r="D17" i="12" l="1"/>
  <c r="I18" i="12"/>
  <c r="I14" i="12" s="1"/>
  <c r="J18" i="12"/>
  <c r="J14" i="12" s="1"/>
  <c r="F18" i="12"/>
  <c r="G18" i="12"/>
  <c r="H18" i="12"/>
  <c r="K18" i="12"/>
  <c r="K14" i="12" s="1"/>
  <c r="E25" i="12"/>
  <c r="D25" i="12" s="1"/>
  <c r="H51" i="6" s="1"/>
  <c r="E16" i="12"/>
  <c r="E20" i="12"/>
  <c r="D20" i="12" s="1"/>
  <c r="H46" i="6" s="1"/>
  <c r="E19" i="12"/>
  <c r="D19" i="12" s="1"/>
  <c r="H45" i="6" l="1"/>
  <c r="H44" i="6" s="1"/>
  <c r="K31" i="9"/>
  <c r="H32" i="12"/>
  <c r="L43" i="9"/>
  <c r="M43" i="9"/>
  <c r="E24" i="12"/>
  <c r="J141" i="8"/>
  <c r="J53" i="24" s="1"/>
  <c r="I141" i="8"/>
  <c r="J53" i="23" s="1"/>
  <c r="H141" i="8"/>
  <c r="J53" i="12" s="1"/>
  <c r="G140" i="8"/>
  <c r="G139" i="8"/>
  <c r="G138" i="8"/>
  <c r="G137" i="8"/>
  <c r="J136" i="8"/>
  <c r="J52" i="24" s="1"/>
  <c r="I136" i="8"/>
  <c r="J52" i="23" s="1"/>
  <c r="J51" i="23" s="1"/>
  <c r="H136" i="8"/>
  <c r="J52" i="12" s="1"/>
  <c r="G135" i="8"/>
  <c r="G134" i="8"/>
  <c r="G133" i="8"/>
  <c r="G132" i="8"/>
  <c r="J167" i="5"/>
  <c r="F53" i="24" s="1"/>
  <c r="I167" i="5"/>
  <c r="F53" i="23" s="1"/>
  <c r="H167" i="5"/>
  <c r="F53" i="12" s="1"/>
  <c r="G166" i="5"/>
  <c r="G165" i="5"/>
  <c r="G164" i="5"/>
  <c r="G163" i="5"/>
  <c r="J162" i="5"/>
  <c r="F52" i="24" s="1"/>
  <c r="I162" i="5"/>
  <c r="F52" i="23" s="1"/>
  <c r="H162" i="5"/>
  <c r="G161" i="5"/>
  <c r="G160" i="5"/>
  <c r="G159" i="5"/>
  <c r="G158" i="5"/>
  <c r="G137" i="7"/>
  <c r="G136" i="7"/>
  <c r="G135" i="7"/>
  <c r="G134" i="7"/>
  <c r="I138" i="7"/>
  <c r="H53" i="23" s="1"/>
  <c r="J138" i="7"/>
  <c r="H53" i="24" s="1"/>
  <c r="H138" i="7"/>
  <c r="H53" i="12" s="1"/>
  <c r="I133" i="7"/>
  <c r="H52" i="23" s="1"/>
  <c r="J133" i="7"/>
  <c r="H52" i="24" s="1"/>
  <c r="H133" i="7"/>
  <c r="H52" i="12" s="1"/>
  <c r="G131" i="7"/>
  <c r="G130" i="7"/>
  <c r="G132" i="7"/>
  <c r="G129" i="7"/>
  <c r="E42" i="12"/>
  <c r="E43" i="12"/>
  <c r="D43" i="12" s="1"/>
  <c r="D53" i="23" l="1"/>
  <c r="E53" i="23"/>
  <c r="F51" i="23"/>
  <c r="E52" i="23"/>
  <c r="E53" i="24"/>
  <c r="D53" i="24"/>
  <c r="J51" i="24"/>
  <c r="H51" i="24"/>
  <c r="E52" i="24"/>
  <c r="D52" i="24" s="1"/>
  <c r="F51" i="24"/>
  <c r="P31" i="9"/>
  <c r="K198" i="9"/>
  <c r="I139" i="7"/>
  <c r="H168" i="5"/>
  <c r="H139" i="7"/>
  <c r="J139" i="7"/>
  <c r="D24" i="12"/>
  <c r="H50" i="6" s="1"/>
  <c r="F52" i="12"/>
  <c r="J168" i="5"/>
  <c r="I168" i="5"/>
  <c r="E51" i="23" l="1"/>
  <c r="D52" i="23"/>
  <c r="D51" i="23" s="1"/>
  <c r="D51" i="24"/>
  <c r="E51" i="24"/>
  <c r="K43" i="9"/>
  <c r="K44" i="9"/>
  <c r="O44" i="9" s="1"/>
  <c r="E21" i="12"/>
  <c r="E22" i="12"/>
  <c r="D22" i="12" s="1"/>
  <c r="E23" i="12"/>
  <c r="H185" i="5"/>
  <c r="H48" i="6" l="1"/>
  <c r="C1213" i="5"/>
  <c r="F19" i="18"/>
  <c r="K32" i="9"/>
  <c r="O32" i="9" s="1"/>
  <c r="E18" i="12"/>
  <c r="D23" i="12"/>
  <c r="H49" i="6" s="1"/>
  <c r="D21" i="12"/>
  <c r="L21" i="12" l="1"/>
  <c r="H47" i="6"/>
  <c r="H52" i="6" s="1"/>
  <c r="K37" i="9"/>
  <c r="D18" i="12"/>
  <c r="K41" i="9"/>
  <c r="O41" i="9" s="1"/>
  <c r="G368" i="5" l="1"/>
  <c r="I372" i="5"/>
  <c r="J372" i="5"/>
  <c r="G362" i="5"/>
  <c r="G364" i="5"/>
  <c r="G369" i="5"/>
  <c r="G370" i="5"/>
  <c r="G371" i="5"/>
  <c r="I126" i="8"/>
  <c r="J50" i="23" s="1"/>
  <c r="J126" i="8"/>
  <c r="J50" i="24" s="1"/>
  <c r="I120" i="8"/>
  <c r="J49" i="23" s="1"/>
  <c r="J48" i="23" s="1"/>
  <c r="J120" i="8"/>
  <c r="J49" i="24" s="1"/>
  <c r="H126" i="8"/>
  <c r="J50" i="12" s="1"/>
  <c r="H120" i="8"/>
  <c r="G117" i="8"/>
  <c r="G118" i="8"/>
  <c r="G119" i="8"/>
  <c r="G121" i="8"/>
  <c r="G122" i="8"/>
  <c r="G123" i="8"/>
  <c r="G124" i="8"/>
  <c r="G125" i="8"/>
  <c r="G131" i="5"/>
  <c r="G125" i="5"/>
  <c r="I134" i="5"/>
  <c r="F50" i="23" s="1"/>
  <c r="E50" i="23" s="1"/>
  <c r="D50" i="23" s="1"/>
  <c r="J134" i="5"/>
  <c r="F50" i="24" s="1"/>
  <c r="E50" i="24" s="1"/>
  <c r="D50" i="24" s="1"/>
  <c r="H134" i="5"/>
  <c r="F50" i="12" s="1"/>
  <c r="I128" i="5"/>
  <c r="F49" i="23" s="1"/>
  <c r="J128" i="5"/>
  <c r="F49" i="24" s="1"/>
  <c r="H128" i="5"/>
  <c r="G133" i="5"/>
  <c r="G127" i="5"/>
  <c r="G122" i="7"/>
  <c r="F48" i="23" l="1"/>
  <c r="E49" i="23"/>
  <c r="H48" i="24"/>
  <c r="J48" i="24"/>
  <c r="F48" i="24"/>
  <c r="E49" i="24"/>
  <c r="G60" i="23"/>
  <c r="I1205" i="5"/>
  <c r="J1205" i="5"/>
  <c r="G60" i="24"/>
  <c r="G937" i="5"/>
  <c r="H49" i="12"/>
  <c r="I135" i="5"/>
  <c r="I1183" i="5" s="1"/>
  <c r="G60" i="12"/>
  <c r="I127" i="8"/>
  <c r="J127" i="8"/>
  <c r="H127" i="8"/>
  <c r="J49" i="12"/>
  <c r="H135" i="5"/>
  <c r="H1183" i="5" s="1"/>
  <c r="J135" i="5"/>
  <c r="J1183" i="5" s="1"/>
  <c r="F49" i="12"/>
  <c r="E49" i="12" s="1"/>
  <c r="J30" i="12"/>
  <c r="G31" i="12"/>
  <c r="G30" i="12"/>
  <c r="F31" i="12"/>
  <c r="F30" i="12"/>
  <c r="E26" i="12"/>
  <c r="D26" i="12" s="1"/>
  <c r="K23" i="9" s="1"/>
  <c r="O212" i="9" s="1"/>
  <c r="I28" i="12"/>
  <c r="K28" i="12"/>
  <c r="E38" i="12"/>
  <c r="D38" i="12" s="1"/>
  <c r="D39" i="12"/>
  <c r="G40" i="12"/>
  <c r="H40" i="12"/>
  <c r="I40" i="12"/>
  <c r="K40" i="12"/>
  <c r="E41" i="12"/>
  <c r="D41" i="12" s="1"/>
  <c r="D42" i="12"/>
  <c r="G48" i="12"/>
  <c r="I48" i="12"/>
  <c r="K48" i="12"/>
  <c r="E50" i="12"/>
  <c r="F51" i="12"/>
  <c r="G51" i="12"/>
  <c r="H51" i="12"/>
  <c r="I51" i="12"/>
  <c r="J51" i="12"/>
  <c r="K51" i="12"/>
  <c r="E52" i="12"/>
  <c r="D53" i="12"/>
  <c r="E53" i="12"/>
  <c r="D49" i="24" l="1"/>
  <c r="D48" i="24" s="1"/>
  <c r="E48" i="24"/>
  <c r="D49" i="23"/>
  <c r="D48" i="23" s="1"/>
  <c r="E48" i="23"/>
  <c r="G120" i="24"/>
  <c r="E60" i="24"/>
  <c r="G120" i="23"/>
  <c r="E60" i="23"/>
  <c r="K47" i="12"/>
  <c r="I47" i="12"/>
  <c r="E51" i="12"/>
  <c r="G120" i="12"/>
  <c r="M32" i="12"/>
  <c r="J110" i="12"/>
  <c r="N31" i="12"/>
  <c r="G111" i="12"/>
  <c r="M31" i="12"/>
  <c r="G110" i="12"/>
  <c r="N30" i="12"/>
  <c r="F111" i="12"/>
  <c r="M30" i="12"/>
  <c r="F110" i="12"/>
  <c r="J15" i="6"/>
  <c r="J952" i="8"/>
  <c r="H15" i="6"/>
  <c r="K15" i="6" s="1"/>
  <c r="H952" i="8"/>
  <c r="I15" i="6"/>
  <c r="I952" i="8"/>
  <c r="J48" i="12"/>
  <c r="J7" i="6"/>
  <c r="H7" i="6"/>
  <c r="I7" i="6"/>
  <c r="E31" i="12"/>
  <c r="F28" i="12"/>
  <c r="G29" i="12"/>
  <c r="G85" i="12" s="1"/>
  <c r="F29" i="12"/>
  <c r="F85" i="12" s="1"/>
  <c r="K27" i="12"/>
  <c r="R19" i="12" s="1"/>
  <c r="F48" i="12"/>
  <c r="E30" i="12"/>
  <c r="E48" i="12"/>
  <c r="G28" i="12"/>
  <c r="D52" i="12"/>
  <c r="D51" i="12" s="1"/>
  <c r="D49" i="12"/>
  <c r="D60" i="23" l="1"/>
  <c r="D60" i="24"/>
  <c r="O31" i="12"/>
  <c r="O30" i="12"/>
  <c r="K7" i="6"/>
  <c r="E29" i="12"/>
  <c r="I27" i="12"/>
  <c r="P19" i="12" s="1"/>
  <c r="H285" i="8"/>
  <c r="H267" i="8"/>
  <c r="H253" i="8"/>
  <c r="H242" i="8"/>
  <c r="H294" i="7"/>
  <c r="H61" i="12" s="1"/>
  <c r="H189" i="7"/>
  <c r="H201" i="7"/>
  <c r="N19" i="18" s="1"/>
  <c r="H209" i="7"/>
  <c r="H292" i="8" l="1"/>
  <c r="C984" i="8" s="1"/>
  <c r="H245" i="7"/>
  <c r="G63" i="12"/>
  <c r="I933" i="5"/>
  <c r="I1175" i="5" s="1"/>
  <c r="F73" i="23" s="1"/>
  <c r="J933" i="5"/>
  <c r="J1175" i="5" s="1"/>
  <c r="F73" i="24" s="1"/>
  <c r="I25" i="5"/>
  <c r="J25" i="5"/>
  <c r="H25" i="5"/>
  <c r="F80" i="23" l="1"/>
  <c r="F123" i="23"/>
  <c r="F80" i="24"/>
  <c r="F123" i="24"/>
  <c r="G70" i="12"/>
  <c r="G82" i="12"/>
  <c r="C987" i="8"/>
  <c r="C1214" i="5"/>
  <c r="F58" i="18"/>
  <c r="H59" i="12"/>
  <c r="J62" i="12"/>
  <c r="J122" i="12" s="1"/>
  <c r="F61" i="18"/>
  <c r="F57" i="12"/>
  <c r="E57" i="12" s="1"/>
  <c r="F13" i="18"/>
  <c r="E33" i="12"/>
  <c r="E32" i="12" s="1"/>
  <c r="I17" i="5"/>
  <c r="J17" i="5"/>
  <c r="H17" i="5"/>
  <c r="L194" i="9"/>
  <c r="M194" i="9"/>
  <c r="L199" i="9"/>
  <c r="M199" i="9"/>
  <c r="L205" i="9"/>
  <c r="M205" i="9"/>
  <c r="L206" i="9"/>
  <c r="M206" i="9"/>
  <c r="L207" i="9"/>
  <c r="M207" i="9"/>
  <c r="L208" i="9"/>
  <c r="M208" i="9"/>
  <c r="K194" i="9"/>
  <c r="K199" i="9"/>
  <c r="K205" i="9"/>
  <c r="K206" i="9"/>
  <c r="K207" i="9"/>
  <c r="K208" i="9"/>
  <c r="F66" i="12" l="1"/>
  <c r="F86" i="12" s="1"/>
  <c r="F116" i="12"/>
  <c r="C1235" i="5"/>
  <c r="D33" i="12"/>
  <c r="D32" i="12" s="1"/>
  <c r="E28" i="12"/>
  <c r="E66" i="12" l="1"/>
  <c r="J64" i="12"/>
  <c r="J87" i="12" s="1"/>
  <c r="N110" i="9"/>
  <c r="N113" i="9"/>
  <c r="N151" i="9"/>
  <c r="L77" i="9"/>
  <c r="M77" i="9"/>
  <c r="K77" i="9"/>
  <c r="N109" i="9" l="1"/>
  <c r="N88" i="9" l="1"/>
  <c r="I942" i="8" l="1"/>
  <c r="J942" i="8"/>
  <c r="G449" i="8"/>
  <c r="G450" i="8"/>
  <c r="G423" i="8"/>
  <c r="I267" i="8"/>
  <c r="G273" i="8"/>
  <c r="G274" i="8"/>
  <c r="I242" i="8"/>
  <c r="J242" i="8"/>
  <c r="G244" i="8"/>
  <c r="G249" i="8"/>
  <c r="G250" i="8"/>
  <c r="A7" i="8"/>
  <c r="G332" i="7"/>
  <c r="G339" i="7"/>
  <c r="G325" i="7"/>
  <c r="G113" i="7"/>
  <c r="H189" i="5"/>
  <c r="A7" i="7"/>
  <c r="G129" i="5"/>
  <c r="G126" i="5"/>
  <c r="G544" i="5"/>
  <c r="G545" i="5"/>
  <c r="G546" i="5"/>
  <c r="G1166" i="5"/>
  <c r="G1165" i="5"/>
  <c r="G1164" i="5"/>
  <c r="G929" i="5"/>
  <c r="G930" i="5"/>
  <c r="G931" i="5"/>
  <c r="J946" i="8" l="1"/>
  <c r="J64" i="24"/>
  <c r="I946" i="8"/>
  <c r="J64" i="23"/>
  <c r="J944" i="8"/>
  <c r="J63" i="24" s="1"/>
  <c r="I944" i="8"/>
  <c r="J63" i="23" s="1"/>
  <c r="I45" i="6"/>
  <c r="I44" i="6" s="1"/>
  <c r="L31" i="9" s="1"/>
  <c r="I36" i="6"/>
  <c r="J45" i="6"/>
  <c r="J44" i="6" s="1"/>
  <c r="M31" i="9" s="1"/>
  <c r="J36" i="6"/>
  <c r="G62" i="18"/>
  <c r="H62" i="18"/>
  <c r="J31" i="12"/>
  <c r="J111" i="12" s="1"/>
  <c r="H23" i="8"/>
  <c r="G481" i="5"/>
  <c r="G494" i="5"/>
  <c r="G495" i="5"/>
  <c r="G496" i="5"/>
  <c r="G497" i="5"/>
  <c r="G498" i="5"/>
  <c r="G499" i="5"/>
  <c r="G256" i="5"/>
  <c r="G257" i="5"/>
  <c r="G291" i="5"/>
  <c r="G255" i="5"/>
  <c r="G258" i="5"/>
  <c r="G130" i="5"/>
  <c r="G132" i="5"/>
  <c r="G123" i="5"/>
  <c r="G292" i="5"/>
  <c r="G275" i="5"/>
  <c r="G276" i="5"/>
  <c r="I262" i="5"/>
  <c r="G266" i="5"/>
  <c r="G267" i="5"/>
  <c r="G268" i="5"/>
  <c r="I252" i="5"/>
  <c r="J252" i="5"/>
  <c r="G254" i="5"/>
  <c r="G259" i="5"/>
  <c r="F55" i="12"/>
  <c r="H84" i="5"/>
  <c r="J14" i="8"/>
  <c r="J534" i="8" s="1"/>
  <c r="I14" i="8"/>
  <c r="I534" i="8" s="1"/>
  <c r="H14" i="8"/>
  <c r="H534" i="8" s="1"/>
  <c r="D4" i="8"/>
  <c r="J14" i="7"/>
  <c r="J364" i="7" s="1"/>
  <c r="I14" i="7"/>
  <c r="I364" i="7" s="1"/>
  <c r="H14" i="7"/>
  <c r="H364" i="7" s="1"/>
  <c r="D4" i="7"/>
  <c r="F3" i="7"/>
  <c r="G290" i="5"/>
  <c r="J964" i="8" l="1"/>
  <c r="J965" i="8" s="1"/>
  <c r="J74" i="24"/>
  <c r="J19" i="24"/>
  <c r="D19" i="24" s="1"/>
  <c r="J87" i="24"/>
  <c r="X87" i="12" s="1"/>
  <c r="I964" i="8"/>
  <c r="I965" i="8" s="1"/>
  <c r="J74" i="23"/>
  <c r="J19" i="23"/>
  <c r="D19" i="23" s="1"/>
  <c r="J87" i="23"/>
  <c r="Q87" i="12" s="1"/>
  <c r="J70" i="24"/>
  <c r="J70" i="23"/>
  <c r="R31" i="9"/>
  <c r="M198" i="9"/>
  <c r="Q31" i="9"/>
  <c r="L198" i="9"/>
  <c r="F114" i="12"/>
  <c r="J29" i="12"/>
  <c r="J85" i="12" s="1"/>
  <c r="N32" i="12"/>
  <c r="O32" i="12" s="1"/>
  <c r="H63" i="18"/>
  <c r="G63" i="18"/>
  <c r="J61" i="8"/>
  <c r="J147" i="8"/>
  <c r="I61" i="8"/>
  <c r="I147" i="8"/>
  <c r="H61" i="8"/>
  <c r="H131" i="8"/>
  <c r="H147" i="8"/>
  <c r="E55" i="12"/>
  <c r="G232" i="7"/>
  <c r="G480" i="5"/>
  <c r="J124" i="24" l="1"/>
  <c r="J81" i="24"/>
  <c r="J82" i="24" s="1"/>
  <c r="J124" i="23"/>
  <c r="J81" i="23"/>
  <c r="J82" i="23" s="1"/>
  <c r="G288" i="5"/>
  <c r="L22" i="8" l="1"/>
  <c r="M22" i="8"/>
  <c r="K22" i="8"/>
  <c r="G404" i="5"/>
  <c r="G289" i="5"/>
  <c r="G500" i="8" l="1"/>
  <c r="G501" i="8"/>
  <c r="G502" i="8"/>
  <c r="G503" i="8"/>
  <c r="G504" i="8"/>
  <c r="G498" i="8" l="1"/>
  <c r="G513" i="8" l="1"/>
  <c r="G223" i="7"/>
  <c r="G234" i="7"/>
  <c r="I57" i="5" l="1"/>
  <c r="J57" i="5"/>
  <c r="H57" i="5"/>
  <c r="I55" i="7"/>
  <c r="J55" i="7"/>
  <c r="H55" i="7"/>
  <c r="I55" i="8"/>
  <c r="J55" i="8"/>
  <c r="H55" i="8"/>
  <c r="I23" i="8"/>
  <c r="J23" i="8"/>
  <c r="G529" i="8"/>
  <c r="G528" i="8"/>
  <c r="G527" i="8"/>
  <c r="G526" i="8"/>
  <c r="G525" i="8"/>
  <c r="G524" i="8"/>
  <c r="G523" i="8"/>
  <c r="G522" i="8"/>
  <c r="G521" i="8"/>
  <c r="G520" i="8"/>
  <c r="G519" i="8"/>
  <c r="G518" i="8"/>
  <c r="G517" i="8"/>
  <c r="G516" i="8"/>
  <c r="G515" i="8"/>
  <c r="G514" i="8"/>
  <c r="G512" i="8"/>
  <c r="G511" i="8"/>
  <c r="G510" i="8"/>
  <c r="G509" i="8"/>
  <c r="G508" i="8"/>
  <c r="G507" i="8"/>
  <c r="G506" i="8"/>
  <c r="G505" i="8"/>
  <c r="G499" i="8"/>
  <c r="G497" i="8"/>
  <c r="G452" i="8"/>
  <c r="G451" i="8"/>
  <c r="G427" i="8"/>
  <c r="G425" i="8"/>
  <c r="G424" i="8"/>
  <c r="G416" i="8"/>
  <c r="G414" i="8"/>
  <c r="J412" i="8"/>
  <c r="I412" i="8"/>
  <c r="H412" i="8"/>
  <c r="J408" i="8"/>
  <c r="I408" i="8"/>
  <c r="H408" i="8"/>
  <c r="C986" i="8" s="1"/>
  <c r="G407" i="8"/>
  <c r="G406" i="8"/>
  <c r="G405" i="8"/>
  <c r="G404" i="8"/>
  <c r="G403" i="8"/>
  <c r="G402" i="8"/>
  <c r="J399" i="8"/>
  <c r="I399" i="8"/>
  <c r="H399" i="8"/>
  <c r="H59" i="18"/>
  <c r="G59" i="18"/>
  <c r="G394" i="8"/>
  <c r="G393" i="8"/>
  <c r="G370" i="8"/>
  <c r="G368" i="8"/>
  <c r="G367" i="8"/>
  <c r="G364" i="8"/>
  <c r="G363" i="8"/>
  <c r="J296" i="8"/>
  <c r="I296" i="8"/>
  <c r="H296" i="8"/>
  <c r="G291" i="8"/>
  <c r="G290" i="8"/>
  <c r="G289" i="8"/>
  <c r="G288" i="8"/>
  <c r="G287" i="8"/>
  <c r="G286" i="8"/>
  <c r="J285" i="8"/>
  <c r="I285" i="8"/>
  <c r="G276" i="8"/>
  <c r="G275" i="8"/>
  <c r="G269" i="8"/>
  <c r="G268" i="8"/>
  <c r="J267" i="8"/>
  <c r="G266" i="8"/>
  <c r="G265" i="8"/>
  <c r="G264" i="8"/>
  <c r="G263" i="8"/>
  <c r="G255" i="8"/>
  <c r="G254" i="8"/>
  <c r="J253" i="8"/>
  <c r="I253" i="8"/>
  <c r="G252" i="8"/>
  <c r="G251" i="8"/>
  <c r="G243" i="8"/>
  <c r="J208" i="8"/>
  <c r="I208" i="8"/>
  <c r="H208" i="8"/>
  <c r="H57" i="18"/>
  <c r="G57" i="18"/>
  <c r="J199" i="8"/>
  <c r="I199" i="8"/>
  <c r="H199" i="8"/>
  <c r="H56" i="18"/>
  <c r="G56" i="18"/>
  <c r="F194" i="8"/>
  <c r="J190" i="8"/>
  <c r="I190" i="8"/>
  <c r="H190" i="8"/>
  <c r="J186" i="8"/>
  <c r="I186" i="8"/>
  <c r="J181" i="8"/>
  <c r="I181" i="8"/>
  <c r="H181" i="8"/>
  <c r="J177" i="8"/>
  <c r="I177" i="8"/>
  <c r="J55" i="12"/>
  <c r="J114" i="12" s="1"/>
  <c r="G176" i="8"/>
  <c r="G175" i="8"/>
  <c r="G174" i="8"/>
  <c r="G173" i="8"/>
  <c r="G172" i="8"/>
  <c r="G171" i="8"/>
  <c r="G170" i="8"/>
  <c r="G169" i="8"/>
  <c r="G168" i="8"/>
  <c r="G167" i="8"/>
  <c r="J165" i="8"/>
  <c r="I165" i="8"/>
  <c r="H165" i="8"/>
  <c r="J142" i="8"/>
  <c r="I142" i="8"/>
  <c r="H142" i="8"/>
  <c r="J131" i="8"/>
  <c r="I131" i="8"/>
  <c r="G116" i="8"/>
  <c r="G115" i="8"/>
  <c r="J113" i="8"/>
  <c r="I113" i="8"/>
  <c r="H113" i="8"/>
  <c r="J101" i="8"/>
  <c r="I101" i="8"/>
  <c r="H101" i="8"/>
  <c r="J97" i="8"/>
  <c r="J45" i="24" s="1"/>
  <c r="I97" i="8"/>
  <c r="J45" i="23" s="1"/>
  <c r="H97" i="8"/>
  <c r="C979" i="8" s="1"/>
  <c r="J93" i="8"/>
  <c r="I93" i="8"/>
  <c r="H93" i="8"/>
  <c r="J89" i="8"/>
  <c r="J44" i="24" s="1"/>
  <c r="I89" i="8"/>
  <c r="J44" i="23" s="1"/>
  <c r="H89" i="8"/>
  <c r="J86" i="8"/>
  <c r="I86" i="8"/>
  <c r="H86" i="8"/>
  <c r="J82" i="8"/>
  <c r="I82" i="8"/>
  <c r="H82" i="8"/>
  <c r="J80" i="8"/>
  <c r="I80" i="8"/>
  <c r="H80" i="8"/>
  <c r="J76" i="8"/>
  <c r="I76" i="8"/>
  <c r="H76" i="8"/>
  <c r="J74" i="8"/>
  <c r="I74" i="8"/>
  <c r="H74" i="8"/>
  <c r="J57" i="8"/>
  <c r="I57" i="8"/>
  <c r="H57" i="8"/>
  <c r="J27" i="8"/>
  <c r="I27" i="8"/>
  <c r="H27" i="8"/>
  <c r="J21" i="8"/>
  <c r="I21" i="8"/>
  <c r="H21" i="8"/>
  <c r="J16" i="8"/>
  <c r="I16" i="8"/>
  <c r="H16" i="8"/>
  <c r="I23" i="7"/>
  <c r="H31" i="23" s="1"/>
  <c r="D31" i="23" s="1"/>
  <c r="J23" i="7"/>
  <c r="H31" i="24" s="1"/>
  <c r="D31" i="24" s="1"/>
  <c r="H23" i="7"/>
  <c r="H31" i="12" s="1"/>
  <c r="D31" i="12" s="1"/>
  <c r="I16" i="7"/>
  <c r="H30" i="23" s="1"/>
  <c r="J16" i="7"/>
  <c r="H30" i="24" s="1"/>
  <c r="H16" i="7"/>
  <c r="G358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1" i="7"/>
  <c r="G340" i="7"/>
  <c r="G329" i="7"/>
  <c r="G328" i="7"/>
  <c r="G320" i="7"/>
  <c r="G319" i="7"/>
  <c r="G318" i="7"/>
  <c r="G317" i="7"/>
  <c r="G316" i="7"/>
  <c r="G315" i="7"/>
  <c r="G314" i="7"/>
  <c r="G313" i="7"/>
  <c r="G312" i="7"/>
  <c r="G311" i="7"/>
  <c r="G310" i="7"/>
  <c r="J309" i="7"/>
  <c r="I309" i="7"/>
  <c r="H309" i="7"/>
  <c r="G308" i="7"/>
  <c r="G307" i="7"/>
  <c r="G306" i="7"/>
  <c r="J305" i="7"/>
  <c r="I305" i="7"/>
  <c r="H305" i="7"/>
  <c r="G304" i="7"/>
  <c r="G303" i="7"/>
  <c r="G302" i="7"/>
  <c r="J301" i="7"/>
  <c r="I301" i="7"/>
  <c r="H301" i="7"/>
  <c r="G300" i="7"/>
  <c r="J298" i="7"/>
  <c r="I298" i="7"/>
  <c r="H298" i="7"/>
  <c r="J294" i="7"/>
  <c r="H61" i="24" s="1"/>
  <c r="I294" i="7"/>
  <c r="H61" i="23" s="1"/>
  <c r="G293" i="7"/>
  <c r="G292" i="7"/>
  <c r="G291" i="7"/>
  <c r="G290" i="7"/>
  <c r="G289" i="7"/>
  <c r="G288" i="7"/>
  <c r="J285" i="7"/>
  <c r="I285" i="7"/>
  <c r="H285" i="7"/>
  <c r="G280" i="7"/>
  <c r="G279" i="7"/>
  <c r="G278" i="7"/>
  <c r="G277" i="7"/>
  <c r="G260" i="7"/>
  <c r="J249" i="7"/>
  <c r="I249" i="7"/>
  <c r="H249" i="7"/>
  <c r="G244" i="7"/>
  <c r="G240" i="7"/>
  <c r="G236" i="7"/>
  <c r="G235" i="7"/>
  <c r="G222" i="7"/>
  <c r="G215" i="7"/>
  <c r="G214" i="7"/>
  <c r="G212" i="7"/>
  <c r="G211" i="7"/>
  <c r="G210" i="7"/>
  <c r="J209" i="7"/>
  <c r="I209" i="7"/>
  <c r="G208" i="7"/>
  <c r="G207" i="7"/>
  <c r="G202" i="7"/>
  <c r="J201" i="7"/>
  <c r="P19" i="18" s="1"/>
  <c r="I201" i="7"/>
  <c r="O19" i="18" s="1"/>
  <c r="G200" i="7"/>
  <c r="G199" i="7"/>
  <c r="G198" i="7"/>
  <c r="G197" i="7"/>
  <c r="G196" i="7"/>
  <c r="G195" i="7"/>
  <c r="G194" i="7"/>
  <c r="G193" i="7"/>
  <c r="G192" i="7"/>
  <c r="G191" i="7"/>
  <c r="G190" i="7"/>
  <c r="J189" i="7"/>
  <c r="I189" i="7"/>
  <c r="J187" i="7"/>
  <c r="I187" i="7"/>
  <c r="H187" i="7"/>
  <c r="J183" i="7"/>
  <c r="I183" i="7"/>
  <c r="H183" i="7"/>
  <c r="F182" i="7"/>
  <c r="F181" i="7"/>
  <c r="J179" i="7"/>
  <c r="I179" i="7"/>
  <c r="H179" i="7"/>
  <c r="J175" i="7"/>
  <c r="H57" i="24" s="1"/>
  <c r="I175" i="7"/>
  <c r="H57" i="23" s="1"/>
  <c r="H175" i="7"/>
  <c r="H57" i="12" s="1"/>
  <c r="F174" i="7"/>
  <c r="F173" i="7"/>
  <c r="F172" i="7"/>
  <c r="F171" i="7"/>
  <c r="J169" i="7"/>
  <c r="I169" i="7"/>
  <c r="H169" i="7"/>
  <c r="J165" i="7"/>
  <c r="H56" i="24" s="1"/>
  <c r="I165" i="7"/>
  <c r="H56" i="23" s="1"/>
  <c r="H165" i="7"/>
  <c r="H56" i="12" s="1"/>
  <c r="F164" i="7"/>
  <c r="F163" i="7"/>
  <c r="J160" i="7"/>
  <c r="I160" i="7"/>
  <c r="H160" i="7"/>
  <c r="J156" i="7"/>
  <c r="H55" i="24" s="1"/>
  <c r="I156" i="7"/>
  <c r="H55" i="23" s="1"/>
  <c r="H156" i="7"/>
  <c r="G155" i="7"/>
  <c r="G154" i="7"/>
  <c r="G153" i="7"/>
  <c r="G152" i="7"/>
  <c r="G151" i="7"/>
  <c r="G150" i="7"/>
  <c r="G149" i="7"/>
  <c r="G148" i="7"/>
  <c r="G147" i="7"/>
  <c r="G146" i="7"/>
  <c r="J144" i="7"/>
  <c r="I144" i="7"/>
  <c r="H144" i="7"/>
  <c r="J128" i="7"/>
  <c r="I128" i="7"/>
  <c r="H128" i="7"/>
  <c r="J95" i="7"/>
  <c r="I95" i="7"/>
  <c r="H95" i="7"/>
  <c r="J91" i="7"/>
  <c r="I91" i="7"/>
  <c r="H91" i="7"/>
  <c r="J88" i="7"/>
  <c r="I88" i="7"/>
  <c r="H88" i="7"/>
  <c r="J84" i="7"/>
  <c r="I84" i="7"/>
  <c r="H84" i="7"/>
  <c r="J80" i="7"/>
  <c r="I80" i="7"/>
  <c r="H80" i="7"/>
  <c r="J76" i="7"/>
  <c r="I76" i="7"/>
  <c r="H76" i="7"/>
  <c r="J73" i="7"/>
  <c r="I73" i="7"/>
  <c r="H73" i="7"/>
  <c r="J69" i="7"/>
  <c r="I69" i="7"/>
  <c r="H69" i="7"/>
  <c r="J67" i="7"/>
  <c r="I67" i="7"/>
  <c r="H67" i="7"/>
  <c r="J63" i="7"/>
  <c r="I63" i="7"/>
  <c r="H63" i="7"/>
  <c r="J61" i="7"/>
  <c r="I61" i="7"/>
  <c r="H61" i="7"/>
  <c r="J57" i="7"/>
  <c r="I57" i="7"/>
  <c r="H57" i="7"/>
  <c r="J27" i="7"/>
  <c r="I27" i="7"/>
  <c r="H27" i="7"/>
  <c r="J21" i="7"/>
  <c r="I21" i="7"/>
  <c r="H21" i="7"/>
  <c r="I390" i="5"/>
  <c r="J390" i="5"/>
  <c r="H390" i="5"/>
  <c r="I377" i="5"/>
  <c r="J377" i="5"/>
  <c r="H377" i="5"/>
  <c r="I306" i="5"/>
  <c r="J306" i="5"/>
  <c r="H306" i="5"/>
  <c r="I207" i="5"/>
  <c r="J207" i="5"/>
  <c r="H207" i="5"/>
  <c r="I198" i="5"/>
  <c r="J198" i="5"/>
  <c r="H198" i="5"/>
  <c r="I189" i="5"/>
  <c r="J189" i="5"/>
  <c r="I173" i="5"/>
  <c r="J173" i="5"/>
  <c r="H173" i="5"/>
  <c r="I157" i="5"/>
  <c r="J157" i="5"/>
  <c r="H157" i="5"/>
  <c r="I121" i="5"/>
  <c r="J121" i="5"/>
  <c r="H121" i="5"/>
  <c r="I109" i="5"/>
  <c r="J109" i="5"/>
  <c r="H109" i="5"/>
  <c r="I101" i="5"/>
  <c r="J101" i="5"/>
  <c r="H101" i="5"/>
  <c r="I94" i="5"/>
  <c r="J94" i="5"/>
  <c r="H94" i="5"/>
  <c r="I88" i="5"/>
  <c r="J88" i="5"/>
  <c r="H88" i="5"/>
  <c r="I82" i="5"/>
  <c r="J82" i="5"/>
  <c r="H82" i="5"/>
  <c r="I29" i="5"/>
  <c r="J29" i="5"/>
  <c r="H29" i="5"/>
  <c r="J22" i="5"/>
  <c r="I22" i="5"/>
  <c r="H66" i="24" l="1"/>
  <c r="D66" i="24" s="1"/>
  <c r="D57" i="24"/>
  <c r="H29" i="24"/>
  <c r="D29" i="24" s="1"/>
  <c r="H28" i="24"/>
  <c r="D30" i="24"/>
  <c r="D28" i="24" s="1"/>
  <c r="H60" i="18"/>
  <c r="J61" i="24"/>
  <c r="J121" i="24" s="1"/>
  <c r="H29" i="23"/>
  <c r="D29" i="23" s="1"/>
  <c r="D30" i="23"/>
  <c r="D28" i="23" s="1"/>
  <c r="H28" i="23"/>
  <c r="J113" i="23"/>
  <c r="J40" i="23"/>
  <c r="G55" i="18"/>
  <c r="J56" i="23"/>
  <c r="J115" i="23" s="1"/>
  <c r="H40" i="24"/>
  <c r="J113" i="24"/>
  <c r="J40" i="24"/>
  <c r="H55" i="18"/>
  <c r="J56" i="24"/>
  <c r="J115" i="24" s="1"/>
  <c r="H66" i="23"/>
  <c r="D66" i="23" s="1"/>
  <c r="D57" i="23"/>
  <c r="G60" i="18"/>
  <c r="J61" i="23"/>
  <c r="J121" i="23" s="1"/>
  <c r="H54" i="18"/>
  <c r="J55" i="24"/>
  <c r="G54" i="18"/>
  <c r="J55" i="23"/>
  <c r="H66" i="12"/>
  <c r="H55" i="12"/>
  <c r="D55" i="12" s="1"/>
  <c r="I292" i="8"/>
  <c r="J292" i="8"/>
  <c r="H51" i="18"/>
  <c r="C983" i="8"/>
  <c r="F57" i="18"/>
  <c r="J58" i="12"/>
  <c r="J118" i="12" s="1"/>
  <c r="G53" i="18"/>
  <c r="L89" i="8"/>
  <c r="H53" i="18"/>
  <c r="M89" i="8"/>
  <c r="C978" i="8"/>
  <c r="C998" i="8" s="1"/>
  <c r="K89" i="8"/>
  <c r="G51" i="18"/>
  <c r="F51" i="18"/>
  <c r="H953" i="8"/>
  <c r="J61" i="12"/>
  <c r="J121" i="12" s="1"/>
  <c r="F60" i="18"/>
  <c r="J60" i="12"/>
  <c r="J120" i="12" s="1"/>
  <c r="F59" i="18"/>
  <c r="F53" i="18"/>
  <c r="J56" i="12"/>
  <c r="J115" i="12" s="1"/>
  <c r="F55" i="18"/>
  <c r="J57" i="12"/>
  <c r="F56" i="18"/>
  <c r="H30" i="12"/>
  <c r="H29" i="12" s="1"/>
  <c r="D29" i="12" s="1"/>
  <c r="K53" i="9"/>
  <c r="K57" i="9"/>
  <c r="L76" i="9"/>
  <c r="K76" i="9"/>
  <c r="M76" i="9"/>
  <c r="J45" i="12"/>
  <c r="J44" i="12"/>
  <c r="J113" i="12" s="1"/>
  <c r="J46" i="12"/>
  <c r="K47" i="9"/>
  <c r="H61" i="18"/>
  <c r="G61" i="18"/>
  <c r="J59" i="12"/>
  <c r="J119" i="12" s="1"/>
  <c r="I321" i="7"/>
  <c r="H321" i="7"/>
  <c r="J321" i="7"/>
  <c r="J245" i="7"/>
  <c r="H59" i="24" s="1"/>
  <c r="I245" i="7"/>
  <c r="H59" i="23" s="1"/>
  <c r="G58" i="18" l="1"/>
  <c r="G64" i="18" s="1"/>
  <c r="J59" i="23"/>
  <c r="J54" i="23" s="1"/>
  <c r="J47" i="23" s="1"/>
  <c r="J27" i="23" s="1"/>
  <c r="H58" i="18"/>
  <c r="H64" i="18" s="1"/>
  <c r="J59" i="24"/>
  <c r="J54" i="24" s="1"/>
  <c r="J47" i="24" s="1"/>
  <c r="J27" i="24" s="1"/>
  <c r="J114" i="24"/>
  <c r="J114" i="23"/>
  <c r="J66" i="12"/>
  <c r="D57" i="12"/>
  <c r="C995" i="8"/>
  <c r="C997" i="8"/>
  <c r="C999" i="8" s="1"/>
  <c r="J116" i="12"/>
  <c r="J136" i="12" s="1"/>
  <c r="C1005" i="8"/>
  <c r="C1004" i="8"/>
  <c r="F64" i="18"/>
  <c r="H14" i="6"/>
  <c r="H17" i="6" s="1"/>
  <c r="R168" i="9" s="1"/>
  <c r="K168" i="9" s="1"/>
  <c r="J63" i="12"/>
  <c r="J54" i="12" s="1"/>
  <c r="J47" i="12" s="1"/>
  <c r="H28" i="12"/>
  <c r="D30" i="12"/>
  <c r="J28" i="12"/>
  <c r="J40" i="12"/>
  <c r="H360" i="7"/>
  <c r="H484" i="7" s="1"/>
  <c r="H955" i="8"/>
  <c r="J953" i="8"/>
  <c r="I953" i="8"/>
  <c r="I360" i="7"/>
  <c r="H62" i="23" s="1"/>
  <c r="H54" i="23" s="1"/>
  <c r="H47" i="23" s="1"/>
  <c r="H27" i="23" s="1"/>
  <c r="H16" i="23" s="1"/>
  <c r="J360" i="7"/>
  <c r="H62" i="24" s="1"/>
  <c r="H54" i="24" s="1"/>
  <c r="H47" i="24" s="1"/>
  <c r="H27" i="24" s="1"/>
  <c r="H16" i="24" s="1"/>
  <c r="L24" i="5"/>
  <c r="M24" i="5"/>
  <c r="K24" i="5"/>
  <c r="L23" i="5"/>
  <c r="M23" i="5"/>
  <c r="K23" i="5"/>
  <c r="M51" i="9"/>
  <c r="L51" i="9"/>
  <c r="I938" i="5"/>
  <c r="J938" i="5"/>
  <c r="F64" i="12"/>
  <c r="F87" i="12" s="1"/>
  <c r="F937" i="5"/>
  <c r="F939" i="8" s="1"/>
  <c r="N939" i="8" s="1"/>
  <c r="H14" i="24" l="1"/>
  <c r="O19" i="24" s="1"/>
  <c r="D16" i="24"/>
  <c r="D16" i="23"/>
  <c r="H14" i="23"/>
  <c r="O19" i="23" s="1"/>
  <c r="I1199" i="5"/>
  <c r="F64" i="23"/>
  <c r="J1199" i="5"/>
  <c r="F64" i="24"/>
  <c r="J119" i="23"/>
  <c r="J136" i="23" s="1"/>
  <c r="J137" i="23" s="1"/>
  <c r="J119" i="24"/>
  <c r="J136" i="24" s="1"/>
  <c r="J137" i="24" s="1"/>
  <c r="D66" i="12"/>
  <c r="J86" i="12"/>
  <c r="J84" i="23"/>
  <c r="J20" i="23"/>
  <c r="J84" i="24"/>
  <c r="J20" i="24"/>
  <c r="D999" i="8"/>
  <c r="K151" i="9"/>
  <c r="U168" i="9"/>
  <c r="J1176" i="5"/>
  <c r="F74" i="24" s="1"/>
  <c r="J1174" i="5"/>
  <c r="I1176" i="5"/>
  <c r="F74" i="23" s="1"/>
  <c r="I1174" i="5"/>
  <c r="K17" i="6"/>
  <c r="J82" i="12"/>
  <c r="E64" i="12"/>
  <c r="D64" i="12" s="1"/>
  <c r="A995" i="8"/>
  <c r="H35" i="6"/>
  <c r="F66" i="18"/>
  <c r="J33" i="6"/>
  <c r="I33" i="6"/>
  <c r="J955" i="8"/>
  <c r="J14" i="6"/>
  <c r="J17" i="6" s="1"/>
  <c r="I955" i="8"/>
  <c r="I14" i="6"/>
  <c r="I17" i="6" s="1"/>
  <c r="J70" i="12"/>
  <c r="K14" i="6"/>
  <c r="P47" i="9"/>
  <c r="L18" i="12"/>
  <c r="M50" i="9"/>
  <c r="L50" i="9"/>
  <c r="D28" i="12"/>
  <c r="H62" i="12"/>
  <c r="K51" i="9"/>
  <c r="M47" i="9"/>
  <c r="L47" i="9"/>
  <c r="G932" i="5"/>
  <c r="G543" i="5"/>
  <c r="G547" i="5"/>
  <c r="G548" i="5"/>
  <c r="G549" i="5"/>
  <c r="G550" i="5"/>
  <c r="G558" i="5"/>
  <c r="G557" i="5"/>
  <c r="G556" i="5"/>
  <c r="G555" i="5"/>
  <c r="G554" i="5"/>
  <c r="G553" i="5"/>
  <c r="G552" i="5"/>
  <c r="G551" i="5"/>
  <c r="G542" i="5"/>
  <c r="G541" i="5"/>
  <c r="G540" i="5"/>
  <c r="G538" i="5"/>
  <c r="G537" i="5"/>
  <c r="G521" i="5"/>
  <c r="G519" i="5"/>
  <c r="G518" i="5"/>
  <c r="G512" i="5"/>
  <c r="I509" i="5"/>
  <c r="J509" i="5"/>
  <c r="G502" i="5"/>
  <c r="G503" i="5"/>
  <c r="G504" i="5"/>
  <c r="G505" i="5"/>
  <c r="G506" i="5"/>
  <c r="G507" i="5"/>
  <c r="G508" i="5"/>
  <c r="G500" i="5"/>
  <c r="I1182" i="5" l="1"/>
  <c r="F63" i="23"/>
  <c r="F124" i="24"/>
  <c r="F81" i="24"/>
  <c r="F87" i="23"/>
  <c r="M87" i="12" s="1"/>
  <c r="E64" i="23"/>
  <c r="D64" i="23" s="1"/>
  <c r="J1182" i="5"/>
  <c r="F63" i="24"/>
  <c r="F124" i="23"/>
  <c r="F81" i="23"/>
  <c r="F82" i="23" s="1"/>
  <c r="E64" i="24"/>
  <c r="D64" i="24" s="1"/>
  <c r="F87" i="24"/>
  <c r="T87" i="12" s="1"/>
  <c r="G62" i="23"/>
  <c r="I1206" i="5"/>
  <c r="I1211" i="5" s="1"/>
  <c r="G62" i="24"/>
  <c r="J1206" i="5"/>
  <c r="J1211" i="5" s="1"/>
  <c r="D20" i="24"/>
  <c r="D18" i="24" s="1"/>
  <c r="J18" i="24"/>
  <c r="J14" i="24" s="1"/>
  <c r="L14" i="24" s="1"/>
  <c r="J88" i="23"/>
  <c r="Q88" i="12" s="1"/>
  <c r="Q84" i="12"/>
  <c r="J18" i="23"/>
  <c r="J14" i="23" s="1"/>
  <c r="D20" i="23"/>
  <c r="D18" i="23" s="1"/>
  <c r="X84" i="12"/>
  <c r="J88" i="24"/>
  <c r="X88" i="12" s="1"/>
  <c r="I35" i="6"/>
  <c r="J35" i="6"/>
  <c r="L152" i="9"/>
  <c r="S168" i="9"/>
  <c r="L168" i="9" s="1"/>
  <c r="M152" i="9"/>
  <c r="T168" i="9"/>
  <c r="M168" i="9" s="1"/>
  <c r="H66" i="18"/>
  <c r="G66" i="18"/>
  <c r="F63" i="12"/>
  <c r="F82" i="12" s="1"/>
  <c r="L203" i="9"/>
  <c r="L204" i="9"/>
  <c r="J27" i="12"/>
  <c r="L14" i="12"/>
  <c r="M204" i="9"/>
  <c r="M203" i="9"/>
  <c r="K50" i="9"/>
  <c r="P49" i="9" s="1"/>
  <c r="F70" i="23" l="1"/>
  <c r="E63" i="23"/>
  <c r="F70" i="24"/>
  <c r="E63" i="24"/>
  <c r="F82" i="24"/>
  <c r="G122" i="23"/>
  <c r="G136" i="23" s="1"/>
  <c r="E62" i="23"/>
  <c r="G54" i="23"/>
  <c r="G47" i="23" s="1"/>
  <c r="G27" i="23" s="1"/>
  <c r="E62" i="24"/>
  <c r="G122" i="24"/>
  <c r="G136" i="24" s="1"/>
  <c r="G54" i="24"/>
  <c r="G47" i="24" s="1"/>
  <c r="G27" i="24" s="1"/>
  <c r="L18" i="23"/>
  <c r="L18" i="24"/>
  <c r="Q19" i="23"/>
  <c r="Q19" i="24"/>
  <c r="L14" i="23"/>
  <c r="J137" i="12"/>
  <c r="J84" i="12"/>
  <c r="J88" i="12" s="1"/>
  <c r="L151" i="9"/>
  <c r="M151" i="9"/>
  <c r="Q19" i="12"/>
  <c r="C1217" i="5"/>
  <c r="E63" i="12"/>
  <c r="F70" i="12"/>
  <c r="F62" i="12"/>
  <c r="F122" i="12" s="1"/>
  <c r="F23" i="18"/>
  <c r="K204" i="9"/>
  <c r="K203" i="9"/>
  <c r="G477" i="5"/>
  <c r="G476" i="5"/>
  <c r="G408" i="5"/>
  <c r="G406" i="5"/>
  <c r="G405" i="5"/>
  <c r="G394" i="5"/>
  <c r="G392" i="5"/>
  <c r="J386" i="5"/>
  <c r="F61" i="24" s="1"/>
  <c r="I386" i="5"/>
  <c r="F61" i="23" s="1"/>
  <c r="H386" i="5"/>
  <c r="H1184" i="5" s="1"/>
  <c r="G385" i="5"/>
  <c r="G384" i="5"/>
  <c r="G383" i="5"/>
  <c r="G382" i="5"/>
  <c r="G381" i="5"/>
  <c r="G380" i="5"/>
  <c r="G329" i="5"/>
  <c r="G345" i="5"/>
  <c r="G346" i="5"/>
  <c r="G327" i="5"/>
  <c r="G310" i="5"/>
  <c r="G311" i="5"/>
  <c r="G320" i="5"/>
  <c r="G309" i="5"/>
  <c r="I272" i="5"/>
  <c r="J272" i="5"/>
  <c r="J262" i="5"/>
  <c r="G271" i="5"/>
  <c r="G270" i="5"/>
  <c r="G137" i="23" l="1"/>
  <c r="E61" i="23"/>
  <c r="D61" i="23" s="1"/>
  <c r="F121" i="23"/>
  <c r="F121" i="24"/>
  <c r="E61" i="24"/>
  <c r="D61" i="24" s="1"/>
  <c r="E70" i="24"/>
  <c r="D63" i="24"/>
  <c r="D70" i="24" s="1"/>
  <c r="D71" i="24" s="1"/>
  <c r="E70" i="23"/>
  <c r="D63" i="23"/>
  <c r="D70" i="23" s="1"/>
  <c r="D71" i="23" s="1"/>
  <c r="G137" i="24"/>
  <c r="D62" i="24"/>
  <c r="D62" i="23"/>
  <c r="G15" i="24"/>
  <c r="G84" i="24"/>
  <c r="G15" i="23"/>
  <c r="G84" i="23"/>
  <c r="J293" i="5"/>
  <c r="I293" i="5"/>
  <c r="D63" i="12"/>
  <c r="D70" i="12" s="1"/>
  <c r="D71" i="12" s="1"/>
  <c r="E70" i="12"/>
  <c r="F61" i="12"/>
  <c r="G274" i="5"/>
  <c r="G277" i="5"/>
  <c r="G278" i="5"/>
  <c r="G273" i="5"/>
  <c r="G264" i="5"/>
  <c r="G265" i="5"/>
  <c r="G269" i="5"/>
  <c r="G263" i="5"/>
  <c r="G261" i="5"/>
  <c r="G260" i="5"/>
  <c r="G253" i="5"/>
  <c r="I302" i="5" l="1"/>
  <c r="F59" i="23"/>
  <c r="J302" i="5"/>
  <c r="F59" i="24"/>
  <c r="G14" i="23"/>
  <c r="G14" i="24"/>
  <c r="U84" i="12"/>
  <c r="G88" i="24"/>
  <c r="U88" i="12" s="1"/>
  <c r="N84" i="12"/>
  <c r="G88" i="23"/>
  <c r="N88" i="12" s="1"/>
  <c r="E61" i="12"/>
  <c r="D61" i="12" s="1"/>
  <c r="F121" i="12"/>
  <c r="F202" i="5"/>
  <c r="J194" i="5"/>
  <c r="F56" i="24" s="1"/>
  <c r="I194" i="5"/>
  <c r="F56" i="23" s="1"/>
  <c r="I185" i="5"/>
  <c r="F55" i="23" s="1"/>
  <c r="J185" i="5"/>
  <c r="F55" i="24" s="1"/>
  <c r="G175" i="5"/>
  <c r="G177" i="5"/>
  <c r="G178" i="5"/>
  <c r="G179" i="5"/>
  <c r="G181" i="5"/>
  <c r="G182" i="5"/>
  <c r="G183" i="5"/>
  <c r="G184" i="5"/>
  <c r="G176" i="5"/>
  <c r="L74" i="9"/>
  <c r="M74" i="9"/>
  <c r="K74" i="9"/>
  <c r="G124" i="5"/>
  <c r="I105" i="5"/>
  <c r="F45" i="23" s="1"/>
  <c r="E45" i="23" s="1"/>
  <c r="D45" i="23" s="1"/>
  <c r="J105" i="5"/>
  <c r="F45" i="24" s="1"/>
  <c r="E45" i="24" s="1"/>
  <c r="D45" i="24" s="1"/>
  <c r="H105" i="5"/>
  <c r="I97" i="5"/>
  <c r="F44" i="23" s="1"/>
  <c r="J97" i="5"/>
  <c r="F44" i="24" s="1"/>
  <c r="H97" i="5"/>
  <c r="J90" i="5"/>
  <c r="M68" i="9" s="1"/>
  <c r="I90" i="5"/>
  <c r="L68" i="9" s="1"/>
  <c r="H90" i="5"/>
  <c r="K68" i="9" s="1"/>
  <c r="J84" i="5"/>
  <c r="I84" i="5"/>
  <c r="J59" i="5"/>
  <c r="I59" i="5"/>
  <c r="H59" i="5"/>
  <c r="F40" i="23" l="1"/>
  <c r="F113" i="23"/>
  <c r="E44" i="23"/>
  <c r="F115" i="24"/>
  <c r="E56" i="24"/>
  <c r="D56" i="24" s="1"/>
  <c r="F114" i="24"/>
  <c r="E55" i="24"/>
  <c r="F54" i="24"/>
  <c r="F47" i="24" s="1"/>
  <c r="F27" i="24" s="1"/>
  <c r="F119" i="24"/>
  <c r="E59" i="24"/>
  <c r="D59" i="24" s="1"/>
  <c r="F114" i="23"/>
  <c r="E55" i="23"/>
  <c r="F54" i="23"/>
  <c r="F47" i="23" s="1"/>
  <c r="F27" i="23" s="1"/>
  <c r="F119" i="23"/>
  <c r="E59" i="23"/>
  <c r="D59" i="23" s="1"/>
  <c r="F113" i="24"/>
  <c r="F136" i="24" s="1"/>
  <c r="E44" i="24"/>
  <c r="F40" i="24"/>
  <c r="F115" i="23"/>
  <c r="E56" i="23"/>
  <c r="D56" i="23" s="1"/>
  <c r="N19" i="23"/>
  <c r="N19" i="24"/>
  <c r="F58" i="12"/>
  <c r="G21" i="18"/>
  <c r="C1210" i="5"/>
  <c r="C1209" i="5"/>
  <c r="F20" i="18"/>
  <c r="F18" i="18"/>
  <c r="F14" i="18"/>
  <c r="M49" i="9"/>
  <c r="L49" i="9"/>
  <c r="M53" i="9"/>
  <c r="M57" i="9"/>
  <c r="L53" i="9"/>
  <c r="L57" i="9"/>
  <c r="F45" i="12"/>
  <c r="E45" i="12" s="1"/>
  <c r="D45" i="12" s="1"/>
  <c r="F46" i="12"/>
  <c r="E46" i="12" s="1"/>
  <c r="D46" i="12" s="1"/>
  <c r="F44" i="12"/>
  <c r="L61" i="9"/>
  <c r="F56" i="12"/>
  <c r="F115" i="12" s="1"/>
  <c r="M61" i="9"/>
  <c r="K49" i="9"/>
  <c r="M48" i="9"/>
  <c r="K61" i="9"/>
  <c r="K48" i="9"/>
  <c r="L60" i="9"/>
  <c r="L48" i="9"/>
  <c r="K60" i="9"/>
  <c r="L59" i="9"/>
  <c r="M59" i="9"/>
  <c r="K59" i="9"/>
  <c r="M60" i="9"/>
  <c r="D55" i="24" l="1"/>
  <c r="D54" i="24" s="1"/>
  <c r="D47" i="24" s="1"/>
  <c r="E54" i="24"/>
  <c r="E47" i="24" s="1"/>
  <c r="D44" i="23"/>
  <c r="D40" i="23" s="1"/>
  <c r="E40" i="23"/>
  <c r="D55" i="23"/>
  <c r="D54" i="23" s="1"/>
  <c r="D47" i="23" s="1"/>
  <c r="E54" i="23"/>
  <c r="E47" i="23" s="1"/>
  <c r="F136" i="23"/>
  <c r="F137" i="23" s="1"/>
  <c r="F137" i="24"/>
  <c r="F15" i="24"/>
  <c r="M27" i="24"/>
  <c r="F84" i="24"/>
  <c r="N27" i="24"/>
  <c r="D44" i="24"/>
  <c r="D40" i="24" s="1"/>
  <c r="E40" i="24"/>
  <c r="M27" i="23"/>
  <c r="N27" i="23"/>
  <c r="F84" i="23"/>
  <c r="F15" i="23"/>
  <c r="C1228" i="5"/>
  <c r="F113" i="12"/>
  <c r="F40" i="12"/>
  <c r="E58" i="12"/>
  <c r="D58" i="12" s="1"/>
  <c r="F118" i="12"/>
  <c r="C1234" i="5"/>
  <c r="M46" i="9"/>
  <c r="L28" i="24" s="1"/>
  <c r="L46" i="9"/>
  <c r="L28" i="23" s="1"/>
  <c r="K58" i="9"/>
  <c r="E44" i="12"/>
  <c r="D44" i="12" s="1"/>
  <c r="D40" i="12" s="1"/>
  <c r="E56" i="12"/>
  <c r="K46" i="9"/>
  <c r="M58" i="9"/>
  <c r="L58" i="9"/>
  <c r="F88" i="24" l="1"/>
  <c r="T88" i="12" s="1"/>
  <c r="T84" i="12"/>
  <c r="H84" i="24"/>
  <c r="V84" i="12" s="1"/>
  <c r="F14" i="23"/>
  <c r="E15" i="23"/>
  <c r="E27" i="23"/>
  <c r="E27" i="24"/>
  <c r="M84" i="12"/>
  <c r="F88" i="23"/>
  <c r="M88" i="12" s="1"/>
  <c r="H84" i="23"/>
  <c r="O84" i="12" s="1"/>
  <c r="F14" i="24"/>
  <c r="E15" i="24"/>
  <c r="D27" i="23"/>
  <c r="D27" i="24"/>
  <c r="L28" i="12"/>
  <c r="E40" i="12"/>
  <c r="D56" i="12"/>
  <c r="D15" i="24" l="1"/>
  <c r="D14" i="24" s="1"/>
  <c r="M14" i="24" s="1"/>
  <c r="E14" i="24"/>
  <c r="M19" i="23"/>
  <c r="O14" i="23"/>
  <c r="P14" i="23"/>
  <c r="M19" i="24"/>
  <c r="O14" i="24"/>
  <c r="P14" i="24"/>
  <c r="E14" i="23"/>
  <c r="D15" i="23"/>
  <c r="D14" i="23" s="1"/>
  <c r="M14" i="23" s="1"/>
  <c r="E59" i="12"/>
  <c r="D59" i="12" l="1"/>
  <c r="I1188" i="5" l="1"/>
  <c r="I1212" i="5" s="1"/>
  <c r="I593" i="5"/>
  <c r="J593" i="5"/>
  <c r="J1188" i="5"/>
  <c r="J1212" i="5" s="1"/>
  <c r="G62" i="12" l="1"/>
  <c r="H1188" i="5"/>
  <c r="H1212" i="5" s="1"/>
  <c r="G122" i="12" l="1"/>
  <c r="G136" i="12" s="1"/>
  <c r="G54" i="12"/>
  <c r="G47" i="12" s="1"/>
  <c r="G27" i="12" s="1"/>
  <c r="E62" i="12"/>
  <c r="G84" i="12" l="1"/>
  <c r="G88" i="12" s="1"/>
  <c r="G15" i="12"/>
  <c r="G14" i="12" s="1"/>
  <c r="N19" i="12" s="1"/>
  <c r="G137" i="12"/>
  <c r="D62" i="12"/>
  <c r="J124" i="7" l="1"/>
  <c r="J483" i="7" s="1"/>
  <c r="I124" i="7"/>
  <c r="I483" i="7" s="1"/>
  <c r="M71" i="9" l="1"/>
  <c r="J11" i="6"/>
  <c r="I11" i="6"/>
  <c r="L71" i="9"/>
  <c r="H50" i="12"/>
  <c r="K71" i="9" l="1"/>
  <c r="H11" i="6"/>
  <c r="J24" i="6"/>
  <c r="D50" i="12"/>
  <c r="D48" i="12" s="1"/>
  <c r="H48" i="12"/>
  <c r="I24" i="6"/>
  <c r="Q71" i="9" l="1"/>
  <c r="L48" i="23"/>
  <c r="R71" i="9"/>
  <c r="L48" i="24"/>
  <c r="H24" i="6"/>
  <c r="P71" i="9" s="1"/>
  <c r="K11" i="6"/>
  <c r="L24" i="6"/>
  <c r="M24" i="6"/>
  <c r="K24" i="6" l="1"/>
  <c r="L48" i="12"/>
  <c r="G324" i="7" l="1"/>
  <c r="I1187" i="5" l="1"/>
  <c r="C1216" i="5"/>
  <c r="J373" i="5"/>
  <c r="J1184" i="5" s="1"/>
  <c r="I1200" i="5" l="1"/>
  <c r="I1201" i="5" s="1"/>
  <c r="I1202" i="5" s="1"/>
  <c r="C1227" i="5"/>
  <c r="C1229" i="5" s="1"/>
  <c r="C1225" i="5"/>
  <c r="F22" i="18"/>
  <c r="F17" i="18" s="1"/>
  <c r="F25" i="18" s="1"/>
  <c r="F60" i="12"/>
  <c r="F54" i="12" s="1"/>
  <c r="F47" i="12" s="1"/>
  <c r="H1187" i="5"/>
  <c r="J6" i="6"/>
  <c r="J1186" i="5"/>
  <c r="J32" i="6" s="1"/>
  <c r="I373" i="5"/>
  <c r="I1184" i="5" s="1"/>
  <c r="J1187" i="5"/>
  <c r="J1200" i="5" l="1"/>
  <c r="J1201" i="5" s="1"/>
  <c r="J1202" i="5" s="1"/>
  <c r="H1200" i="5"/>
  <c r="H1201" i="5" s="1"/>
  <c r="H1202" i="5" s="1"/>
  <c r="A1225" i="5"/>
  <c r="F120" i="12"/>
  <c r="F136" i="12" s="1"/>
  <c r="G26" i="18"/>
  <c r="E60" i="12"/>
  <c r="E54" i="12" s="1"/>
  <c r="E47" i="12" s="1"/>
  <c r="F27" i="12"/>
  <c r="I6" i="6"/>
  <c r="I1186" i="5"/>
  <c r="I32" i="6" s="1"/>
  <c r="J9" i="6"/>
  <c r="T112" i="9" s="1"/>
  <c r="M112" i="9" s="1"/>
  <c r="J42" i="6"/>
  <c r="M29" i="9" s="1"/>
  <c r="M28" i="9" s="1"/>
  <c r="F84" i="12" l="1"/>
  <c r="F15" i="12"/>
  <c r="F137" i="12"/>
  <c r="M27" i="12"/>
  <c r="E27" i="12"/>
  <c r="H1186" i="5"/>
  <c r="H32" i="6" s="1"/>
  <c r="H6" i="6"/>
  <c r="M196" i="9"/>
  <c r="R29" i="9"/>
  <c r="J53" i="6"/>
  <c r="M111" i="9"/>
  <c r="M110" i="9" s="1"/>
  <c r="M109" i="9" s="1"/>
  <c r="M88" i="9" s="1"/>
  <c r="I9" i="6"/>
  <c r="S112" i="9" s="1"/>
  <c r="L112" i="9" s="1"/>
  <c r="I42" i="6"/>
  <c r="L29" i="9" s="1"/>
  <c r="L28" i="9" s="1"/>
  <c r="H84" i="12" l="1"/>
  <c r="F88" i="12"/>
  <c r="E15" i="12"/>
  <c r="F14" i="12"/>
  <c r="L196" i="9"/>
  <c r="Q29" i="9"/>
  <c r="I53" i="6"/>
  <c r="R28" i="9"/>
  <c r="M195" i="9"/>
  <c r="K6" i="6"/>
  <c r="H9" i="6"/>
  <c r="R112" i="9" s="1"/>
  <c r="K112" i="9" s="1"/>
  <c r="U112" i="9" s="1"/>
  <c r="L111" i="9"/>
  <c r="L110" i="9" s="1"/>
  <c r="L109" i="9" s="1"/>
  <c r="L88" i="9" s="1"/>
  <c r="M176" i="9"/>
  <c r="M172" i="9"/>
  <c r="M169" i="9" s="1"/>
  <c r="M53" i="6"/>
  <c r="E14" i="12" l="1"/>
  <c r="D15" i="12"/>
  <c r="K29" i="9" s="1"/>
  <c r="K28" i="9" s="1"/>
  <c r="P14" i="12"/>
  <c r="M19" i="12"/>
  <c r="K9" i="6"/>
  <c r="M173" i="9"/>
  <c r="L175" i="9"/>
  <c r="L171" i="9"/>
  <c r="L169" i="9" s="1"/>
  <c r="Q28" i="9"/>
  <c r="L195" i="9"/>
  <c r="L53" i="6"/>
  <c r="H42" i="6" l="1"/>
  <c r="H53" i="6" s="1"/>
  <c r="K111" i="9"/>
  <c r="U111" i="9" s="1"/>
  <c r="L173" i="9"/>
  <c r="K53" i="6" l="1"/>
  <c r="P28" i="9"/>
  <c r="K195" i="9"/>
  <c r="P29" i="9"/>
  <c r="K196" i="9"/>
  <c r="K110" i="9"/>
  <c r="K109" i="9" s="1"/>
  <c r="K88" i="9" s="1"/>
  <c r="K170" i="9" l="1"/>
  <c r="K169" i="9" s="1"/>
  <c r="K174" i="9"/>
  <c r="K173" i="9" s="1"/>
  <c r="O12" i="18"/>
  <c r="O25" i="18" s="1"/>
  <c r="J484" i="7"/>
  <c r="P12" i="18"/>
  <c r="P25" i="18" s="1"/>
  <c r="I484" i="7"/>
  <c r="N12" i="18"/>
  <c r="N25" i="18" s="1"/>
  <c r="M72" i="9" l="1"/>
  <c r="J10" i="6"/>
  <c r="J485" i="7"/>
  <c r="J34" i="6" s="1"/>
  <c r="I10" i="6"/>
  <c r="L72" i="9"/>
  <c r="I485" i="7"/>
  <c r="I34" i="6" s="1"/>
  <c r="P26" i="18" l="1"/>
  <c r="L35" i="9"/>
  <c r="I38" i="6"/>
  <c r="L27" i="23" s="1"/>
  <c r="I43" i="6"/>
  <c r="J13" i="6"/>
  <c r="T130" i="9" s="1"/>
  <c r="T108" i="9" s="1"/>
  <c r="J23" i="6"/>
  <c r="L69" i="9"/>
  <c r="M69" i="9"/>
  <c r="O26" i="18"/>
  <c r="H60" i="12"/>
  <c r="H54" i="12" s="1"/>
  <c r="H47" i="12" s="1"/>
  <c r="J38" i="6"/>
  <c r="L27" i="24" s="1"/>
  <c r="M35" i="9"/>
  <c r="J43" i="6"/>
  <c r="I23" i="6"/>
  <c r="Q72" i="9" s="1"/>
  <c r="I13" i="6"/>
  <c r="S130" i="9" s="1"/>
  <c r="S108" i="9" s="1"/>
  <c r="Q35" i="9" l="1"/>
  <c r="R35" i="9"/>
  <c r="H485" i="7"/>
  <c r="H10" i="6"/>
  <c r="K72" i="9"/>
  <c r="M45" i="9"/>
  <c r="M209" i="9" s="1"/>
  <c r="R69" i="9"/>
  <c r="L201" i="9"/>
  <c r="L34" i="9"/>
  <c r="Q69" i="9"/>
  <c r="L45" i="9"/>
  <c r="L209" i="9" s="1"/>
  <c r="M201" i="9"/>
  <c r="M34" i="9"/>
  <c r="L43" i="6"/>
  <c r="I41" i="6"/>
  <c r="L41" i="6" s="1"/>
  <c r="L23" i="6"/>
  <c r="I27" i="6"/>
  <c r="L47" i="23" s="1"/>
  <c r="M23" i="6"/>
  <c r="J27" i="6"/>
  <c r="L47" i="24" s="1"/>
  <c r="J41" i="6"/>
  <c r="M41" i="6" s="1"/>
  <c r="M43" i="6"/>
  <c r="H27" i="12"/>
  <c r="H16" i="12" s="1"/>
  <c r="D60" i="12"/>
  <c r="D54" i="12" s="1"/>
  <c r="D47" i="12" s="1"/>
  <c r="R72" i="9"/>
  <c r="K35" i="9" l="1"/>
  <c r="H14" i="12"/>
  <c r="O14" i="12" s="1"/>
  <c r="D16" i="12"/>
  <c r="M38" i="6"/>
  <c r="L38" i="6"/>
  <c r="D27" i="12"/>
  <c r="P88" i="9"/>
  <c r="L25" i="9"/>
  <c r="N331" i="22" s="1"/>
  <c r="L200" i="9"/>
  <c r="Q34" i="9"/>
  <c r="Q88" i="9"/>
  <c r="L27" i="6"/>
  <c r="I28" i="6"/>
  <c r="H34" i="6"/>
  <c r="H38" i="6" s="1"/>
  <c r="N26" i="18"/>
  <c r="N27" i="12"/>
  <c r="K10" i="6"/>
  <c r="H23" i="6"/>
  <c r="P72" i="9" s="1"/>
  <c r="H13" i="6"/>
  <c r="R130" i="9" s="1"/>
  <c r="M27" i="6"/>
  <c r="J28" i="6"/>
  <c r="R88" i="9"/>
  <c r="M200" i="9"/>
  <c r="M25" i="9"/>
  <c r="O331" i="22" s="1"/>
  <c r="R34" i="9"/>
  <c r="K69" i="9"/>
  <c r="P35" i="9" l="1"/>
  <c r="U130" i="9"/>
  <c r="R108" i="9"/>
  <c r="O19" i="12"/>
  <c r="K201" i="9"/>
  <c r="K34" i="9"/>
  <c r="O34" i="9" s="1"/>
  <c r="D14" i="12"/>
  <c r="M14" i="12" s="1"/>
  <c r="H43" i="6"/>
  <c r="M193" i="9"/>
  <c r="Q209" i="9" s="1"/>
  <c r="R45" i="9"/>
  <c r="L27" i="12"/>
  <c r="K45" i="9"/>
  <c r="K38" i="6" s="1"/>
  <c r="P69" i="9"/>
  <c r="K23" i="6"/>
  <c r="H27" i="6"/>
  <c r="K13" i="6"/>
  <c r="Q45" i="9"/>
  <c r="L193" i="9"/>
  <c r="P209" i="9" s="1"/>
  <c r="K25" i="9" l="1"/>
  <c r="K200" i="9"/>
  <c r="H41" i="6"/>
  <c r="K41" i="6" s="1"/>
  <c r="K43" i="6"/>
  <c r="K27" i="6"/>
  <c r="H28" i="6"/>
  <c r="L47" i="12"/>
  <c r="P46" i="9"/>
  <c r="K209" i="9"/>
  <c r="K193" i="9" l="1"/>
  <c r="O209" i="9" s="1"/>
  <c r="M331" i="22"/>
  <c r="P45" i="9"/>
  <c r="O45" i="9"/>
</calcChain>
</file>

<file path=xl/sharedStrings.xml><?xml version="1.0" encoding="utf-8"?>
<sst xmlns="http://schemas.openxmlformats.org/spreadsheetml/2006/main" count="5486" uniqueCount="1217">
  <si>
    <t>КОСГУ</t>
  </si>
  <si>
    <t>ИТОГО ПО ВИДУ РАСХОДОВ 111</t>
  </si>
  <si>
    <t>II.  Расчет расходов по виду расходов 119 "Взносы по обязательному социальному страхованию на выплаты по оплате труда работников и иные выплаты работникам учреждений"</t>
  </si>
  <si>
    <t>ИТОГО ПО ВИДУ РАСХОДОВ 119</t>
  </si>
  <si>
    <t>III.  Расчет расходов по виду расходов 112 "Иные выплаты персоналу учреждений, за исключением фонда оплаты труда"</t>
  </si>
  <si>
    <t>Прочие выплаты</t>
  </si>
  <si>
    <t>Суточные при служебных командировках</t>
  </si>
  <si>
    <t>Суточные при командировках на курсы повышения квалификации</t>
  </si>
  <si>
    <t>Транспортные услуги</t>
  </si>
  <si>
    <t>Оплата проезда при командировках на курсы повышения квалификации</t>
  </si>
  <si>
    <t>Прочие услуги</t>
  </si>
  <si>
    <t>Найм жилых помещений при служебных командировках</t>
  </si>
  <si>
    <t>Прочие расходы</t>
  </si>
  <si>
    <t>Выездные соревнования (питание, проживание спортсменов)</t>
  </si>
  <si>
    <t>ИТОГО ПО ВИДУ РАСХОДОВ 112</t>
  </si>
  <si>
    <t>ИТОГО ПО ВИДУ РАСХОДОВ 113</t>
  </si>
  <si>
    <t>V.  Расчет расходов по виду расходов 360 "Иные выплаты населению "</t>
  </si>
  <si>
    <t>Трудоустройство несовершеннолетних граждан (трудовые бригады)</t>
  </si>
  <si>
    <t>возмещение истцу расходов на государственную пошлину и уплата неустойки, оплата расходов на экспертизу судебным актом, возмещение ущерба должностным лицом по суду</t>
  </si>
  <si>
    <t>ИТОГО ПО ВИДУ РАСХОДОВ 831</t>
  </si>
  <si>
    <t>VII.  Расчет расходов по виду расходов 851 "Уплата налога на имущество организаций и земельного налога "</t>
  </si>
  <si>
    <t xml:space="preserve">Остаточная (кадастровая) стоимость </t>
  </si>
  <si>
    <t>Ставка налога%</t>
  </si>
  <si>
    <t>Налог на имущество</t>
  </si>
  <si>
    <t>Земельный налог</t>
  </si>
  <si>
    <t>ИТОГО ПО ВИДУ РАСХОДОВ 851</t>
  </si>
  <si>
    <t>VIII.  Расчет расходов по виду расходов 852 "Уплата прочих налогов, сборов  "</t>
  </si>
  <si>
    <t>Год выпуска автотранспортного средства</t>
  </si>
  <si>
    <t>Количество автотранспортного средства</t>
  </si>
  <si>
    <t>Транспортный налог</t>
  </si>
  <si>
    <t>х</t>
  </si>
  <si>
    <t>ИТОГО ПО ВИДУ РАСХОДОВ 852</t>
  </si>
  <si>
    <t>VIIII.  Расчет расходов по виду расходов 853 "Уплата иных платежей"</t>
  </si>
  <si>
    <t>ИТОГО ПО ВИДУ РАСХОДОВ 853</t>
  </si>
  <si>
    <t>X.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</si>
  <si>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Количество</t>
  </si>
  <si>
    <t>Услуги по содержанию имущества</t>
  </si>
  <si>
    <t>Капитальный ремонт зданий и сооружений (расшифровать)</t>
  </si>
  <si>
    <t>ИТОГО ПО ВИДУ РАСХОДОВ 243</t>
  </si>
  <si>
    <t>а) 221 "Услуги связи"</t>
  </si>
  <si>
    <t>Повременная оплата междугородных, международных и местных телефонных соединений</t>
  </si>
  <si>
    <t>Абонентская плата</t>
  </si>
  <si>
    <t>оплата по километражу</t>
  </si>
  <si>
    <t>определитель номера</t>
  </si>
  <si>
    <t>выход в город</t>
  </si>
  <si>
    <t>установка телефона</t>
  </si>
  <si>
    <t>интернет  (бухгалтерия)</t>
  </si>
  <si>
    <t>Итого по статье 221</t>
  </si>
  <si>
    <t>б)  222 "Транспортные услуги"</t>
  </si>
  <si>
    <t>Количество человек</t>
  </si>
  <si>
    <t>Найм транспортных средств</t>
  </si>
  <si>
    <t>Оплата проезда при служебных командировках</t>
  </si>
  <si>
    <t>Итого по статье 222</t>
  </si>
  <si>
    <t>Оплата отопления и горячего водоснабжения</t>
  </si>
  <si>
    <t>Г/кал</t>
  </si>
  <si>
    <t>куб.м</t>
  </si>
  <si>
    <t>Водоотведение</t>
  </si>
  <si>
    <t>Потребление электроэнергии</t>
  </si>
  <si>
    <t>КВТ./час</t>
  </si>
  <si>
    <t>Итого по статье 223</t>
  </si>
  <si>
    <t>Аренда зданий (помещений, сооружений)</t>
  </si>
  <si>
    <t>Итого по статье 224</t>
  </si>
  <si>
    <t>Содержание в чистоте и техническое обслуживание помещений, зданий, дворов и сооружений (расшифровать)</t>
  </si>
  <si>
    <t>Итого по статье 225</t>
  </si>
  <si>
    <t>Медосмотр</t>
  </si>
  <si>
    <t>Итого по статье 226</t>
  </si>
  <si>
    <t>Представительские расходы</t>
  </si>
  <si>
    <t>Повышение квалификации</t>
  </si>
  <si>
    <t>Технический осмотр автобусов</t>
  </si>
  <si>
    <t>Итого по статье 290</t>
  </si>
  <si>
    <t>Итого по статье 310</t>
  </si>
  <si>
    <t>Итого</t>
  </si>
  <si>
    <t>Строительные материалы</t>
  </si>
  <si>
    <t>Приобретение запасных частей в части административно-хозяйственного обеспечения</t>
  </si>
  <si>
    <t>Итого по статье 340</t>
  </si>
  <si>
    <t>ИТОГО ПО ВИДУ РАСХОДОВ 244</t>
  </si>
  <si>
    <t>(подпись)</t>
  </si>
  <si>
    <t>Наименование расходов</t>
  </si>
  <si>
    <t>Размер потребления ресурсов</t>
  </si>
  <si>
    <t>* Штатное расписание прилагается</t>
  </si>
  <si>
    <t>Пособие на ребенка до достижения им возраста 3-х лет</t>
  </si>
  <si>
    <t>Госпошлина учреждения-ответчика по решению суда</t>
  </si>
  <si>
    <t xml:space="preserve">Единица измерения </t>
  </si>
  <si>
    <t>параллельный телефон</t>
  </si>
  <si>
    <t>сигнализация</t>
  </si>
  <si>
    <t>Тариф (с учетом НДС), руб.</t>
  </si>
  <si>
    <t>Ставка арендной платы</t>
  </si>
  <si>
    <t>Средний размер выплаты (пособия) на одного работника, руб.</t>
  </si>
  <si>
    <t>Средний размер выплаты  на одного человека, руб.</t>
  </si>
  <si>
    <t>Стоимость</t>
  </si>
  <si>
    <t>Количество номеров</t>
  </si>
  <si>
    <t>Количество платежей в год</t>
  </si>
  <si>
    <t>м2</t>
  </si>
  <si>
    <t>чел.</t>
  </si>
  <si>
    <t>Заведующий</t>
  </si>
  <si>
    <t>усл.</t>
  </si>
  <si>
    <t>шт.</t>
  </si>
  <si>
    <t>Плата за загрязнение окружающей среды</t>
  </si>
  <si>
    <t>мес.</t>
  </si>
  <si>
    <t>I.  Расчет расходов по виду расходов 111 "Фонд оплаты труда"</t>
  </si>
  <si>
    <t>Заработная плата</t>
  </si>
  <si>
    <t>Начисления на выплаты по оплате труда</t>
  </si>
  <si>
    <t>Заместитель заведующего</t>
  </si>
  <si>
    <t>Количество месяцев (дней)</t>
  </si>
  <si>
    <t>Сумма, руб. / год</t>
  </si>
  <si>
    <t xml:space="preserve">Наименование </t>
  </si>
  <si>
    <t>№ п/п</t>
  </si>
  <si>
    <t>IV.  Расчет расходов по виду расходов 113 "Иные выплаты, за исключением фонда оплаты труда  учреждений, лицам, привлекаемым согласно законодательству для выполнения отдельных полномочий"</t>
  </si>
  <si>
    <t>VI.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</si>
  <si>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1,5%</t>
  </si>
  <si>
    <t>Количество месяцев, (дней)</t>
  </si>
  <si>
    <t>Средняя стоимость, руб.</t>
  </si>
  <si>
    <t>XII.  Расчет расходов по виду расходов 244 "Прочая закупка товаров, работ и услуг для обеспечения государственных (муниципальных) нужд"</t>
  </si>
  <si>
    <t>Наименование показателя</t>
  </si>
  <si>
    <t>Стоимость за единицу, руб.</t>
  </si>
  <si>
    <t>Средняя стоимость услуг в месяц, руб.</t>
  </si>
  <si>
    <t>Период предоставления услуг, (кол-во месяцев)</t>
  </si>
  <si>
    <t>Х</t>
  </si>
  <si>
    <t>в)  223 "Коммунальные услуги"</t>
  </si>
  <si>
    <t>Холодное водоснабжение</t>
  </si>
  <si>
    <t>г)  224 "Арендная плата за пользование имуществом"</t>
  </si>
  <si>
    <t>Аренда транспортных средств</t>
  </si>
  <si>
    <t xml:space="preserve">Количество </t>
  </si>
  <si>
    <t>Стоимость (с учетом НДС), руб.</t>
  </si>
  <si>
    <t>Вывоз мусора</t>
  </si>
  <si>
    <t>м3</t>
  </si>
  <si>
    <t>Дератизация</t>
  </si>
  <si>
    <t>Обслуживание АПС</t>
  </si>
  <si>
    <t>Обслуживание теплосчетчиков</t>
  </si>
  <si>
    <t>Обслуживание расходомеров ХВС</t>
  </si>
  <si>
    <t>Обработка территории от клещей</t>
  </si>
  <si>
    <t>Обслуживание электроустановок</t>
  </si>
  <si>
    <t>Промывка системы отопления (радиаторы 7-ми секционные)</t>
  </si>
  <si>
    <t>Текущий и аварийный ремонт зданий и сооружений, систем ХВС</t>
  </si>
  <si>
    <t>Текущий ремонт к новому учебному году (расшифровать)</t>
  </si>
  <si>
    <t>Оплата услуг по техническому обслуживанию и ремонту оборудования и инвентаря в части административно-хозяйственного обеспечения: (расшифровать)</t>
  </si>
  <si>
    <t>Оплата услуг по техническому обслуживанию и ремонту вычислительной техники: (расшифровать)</t>
  </si>
  <si>
    <t>Поверка весов</t>
  </si>
  <si>
    <t>д)  225 "Услуги по содержанию имущества"</t>
  </si>
  <si>
    <t>е)  226 "Прочие  услуги"</t>
  </si>
  <si>
    <t>Приобретение лицензионных программ</t>
  </si>
  <si>
    <t>Обслуживание  1С</t>
  </si>
  <si>
    <t>Оплата услуг вневедомственной охраны</t>
  </si>
  <si>
    <t>ё)  290 "Прочие  расходы"</t>
  </si>
  <si>
    <t>Приобретение призов и подарков</t>
  </si>
  <si>
    <t>Приобретение учебников</t>
  </si>
  <si>
    <t>Приобретение оргтехники (расшифровать)</t>
  </si>
  <si>
    <t>Приобретение средств вычислительной техники</t>
  </si>
  <si>
    <t>Приобретение имущества (расшифровать)</t>
  </si>
  <si>
    <t>ж)  310 "Увеличение стоимости основных средств"</t>
  </si>
  <si>
    <t>Канцелярские принадлежности</t>
  </si>
  <si>
    <t>Бумага</t>
  </si>
  <si>
    <t>Папка скоросшиватель</t>
  </si>
  <si>
    <t>Файлы</t>
  </si>
  <si>
    <t>Ручки</t>
  </si>
  <si>
    <t>Краска</t>
  </si>
  <si>
    <t>кг.</t>
  </si>
  <si>
    <t>Приобретение запасных частей ко всем видам вычислительной техники</t>
  </si>
  <si>
    <t>Прочие  хозяйственные  материалы</t>
  </si>
  <si>
    <t>Приобретение мягкого инвентаря</t>
  </si>
  <si>
    <t>Приобретение медикаментов</t>
  </si>
  <si>
    <t>Приобретение продуктов питания, всего</t>
  </si>
  <si>
    <t>питание детей без льгот</t>
  </si>
  <si>
    <t>местный бюджет</t>
  </si>
  <si>
    <t>краевой бюджет</t>
  </si>
  <si>
    <t>Расчеты (обоснования) к плану финансово-хозяйственной деятельности</t>
  </si>
  <si>
    <t xml:space="preserve">на </t>
  </si>
  <si>
    <t>год</t>
  </si>
  <si>
    <t>(субсидия на финансовое обеспечение  выполнения муниципального задания)</t>
  </si>
  <si>
    <t>(наименование учреждения)</t>
  </si>
  <si>
    <t>Дата</t>
  </si>
  <si>
    <t>г.</t>
  </si>
  <si>
    <t>з)  340 "Увеличение стоимости материальных запасов"</t>
  </si>
  <si>
    <t>Примечание*: 1. В столбце "Наименование показателя" допускаетя изменение показателей.  2. Обязательно проставлять единицы измерения.</t>
  </si>
  <si>
    <t>(субсидии, предоставляемые в соответствии с абзацем пункта 1статьи 78.1 Бюджетного кодекса Российской Федерации)</t>
  </si>
  <si>
    <t>(поступления от оказания услуг (выполнения работ) на платной основе и иной, приносящей доход деятельности)</t>
  </si>
  <si>
    <t>КВР</t>
  </si>
  <si>
    <t>Проверка огнезащиты кровли</t>
  </si>
  <si>
    <t>пачка</t>
  </si>
  <si>
    <t>Мыло хозяйственное</t>
  </si>
  <si>
    <t>Мыло туалетное</t>
  </si>
  <si>
    <t>Приобретение программного обеспечения 1С,  почтовый агент</t>
  </si>
  <si>
    <t>пач.</t>
  </si>
  <si>
    <t>Поверка огнетушителей</t>
  </si>
  <si>
    <t>Консультирование по работе с компьютерными программами</t>
  </si>
  <si>
    <t>Обучение по пожарно-техническому минимуму</t>
  </si>
  <si>
    <t xml:space="preserve">усл. </t>
  </si>
  <si>
    <t>Техническое обслуживание складских весов</t>
  </si>
  <si>
    <t>л.</t>
  </si>
  <si>
    <t>Выполнение злектрозамеров</t>
  </si>
  <si>
    <t>Обучение по охране труда</t>
  </si>
  <si>
    <t>Обслуживание и ремонт компьютеров</t>
  </si>
  <si>
    <t>Мыло жидкое</t>
  </si>
  <si>
    <t>Испытание пожарных кранов</t>
  </si>
  <si>
    <t>Производственный контроль:</t>
  </si>
  <si>
    <t>по финансам</t>
  </si>
  <si>
    <t>(число)</t>
  </si>
  <si>
    <t>(месяц)</t>
  </si>
  <si>
    <t>(год)</t>
  </si>
  <si>
    <t>Дезинсекция</t>
  </si>
  <si>
    <t>Коды</t>
  </si>
  <si>
    <t>по Сводному реестру</t>
  </si>
  <si>
    <t>глава по КБК</t>
  </si>
  <si>
    <t>Учреждение</t>
  </si>
  <si>
    <t>КПП</t>
  </si>
  <si>
    <t>Единица измерения:</t>
  </si>
  <si>
    <t>руб.</t>
  </si>
  <si>
    <t>по ОКЕИ</t>
  </si>
  <si>
    <t>Раздел 1. Поступления и выплаты</t>
  </si>
  <si>
    <t>Код строки</t>
  </si>
  <si>
    <t>Код по бюджетной классификации Российской Федерации</t>
  </si>
  <si>
    <t>Сумма</t>
  </si>
  <si>
    <t>Остаток средств  на начало текущего финансового года*1</t>
  </si>
  <si>
    <t>0001</t>
  </si>
  <si>
    <t>Остаток средств  на конец  текущего финансового года*1</t>
  </si>
  <si>
    <t>0002</t>
  </si>
  <si>
    <t>Доходы,  всего:</t>
  </si>
  <si>
    <t>доходы от оказания услуг, работ, компенсации затрат учреждений, всего</t>
  </si>
  <si>
    <t>доходы от штрафов, пеней, иных сумм принудительного изъятия,  всего</t>
  </si>
  <si>
    <t>безвозмездные денежные поступления,  всего</t>
  </si>
  <si>
    <t>Прочие доходы,  всего</t>
  </si>
  <si>
    <t>субсидии на осуществление капитальных вложений</t>
  </si>
  <si>
    <t>доходы от оперций с активами,  всего</t>
  </si>
  <si>
    <t>прочие поступления,  всего</t>
  </si>
  <si>
    <t>Расходы,  всего:</t>
  </si>
  <si>
    <t>в том числе:
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</si>
  <si>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</si>
  <si>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учреждений,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</si>
  <si>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 всего</t>
  </si>
  <si>
    <t>на иные выплаты работникам</t>
  </si>
  <si>
    <t>Социальные и иные выплаты населению,  всего</t>
  </si>
  <si>
    <t>в том числе:
социальные выплаты гражданам, кроме публичных нормативных социальных выплат</t>
  </si>
  <si>
    <t>из них:
пособия, компесации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</si>
  <si>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</si>
  <si>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</si>
  <si>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</si>
  <si>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</si>
  <si>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взносы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</si>
  <si>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</si>
  <si>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 всего*2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</si>
  <si>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</si>
  <si>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</si>
  <si>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капитальные вложения в объекты муниципальной собственности, всего</t>
  </si>
  <si>
    <t>Выплаты, уменьшающие доход, всего*3</t>
  </si>
  <si>
    <t>налог на добавленную стоимость*3</t>
  </si>
  <si>
    <t>прочие налоги, уменьшающие доход*3</t>
  </si>
  <si>
    <t>Прочие выплаты, всего*4</t>
  </si>
  <si>
    <t>Год начала закупки</t>
  </si>
  <si>
    <t>за пределами планового периода</t>
  </si>
  <si>
    <t>Выплаты на закупку товаров, работ, услуг, всего*6</t>
  </si>
  <si>
    <t>1.1.</t>
  </si>
  <si>
    <t>1.2.</t>
  </si>
  <si>
    <t>по контрактам (договорам), планируемым к заключению в соотвествующем финансовом году без применения норм Федерального закона № 44-ФЗ и Федерального закона № 223-ФЗ*7</t>
  </si>
  <si>
    <t>1.3.</t>
  </si>
  <si>
    <t>1.4.</t>
  </si>
  <si>
    <t>1.4.1.</t>
  </si>
  <si>
    <t>1.4.1.1.</t>
  </si>
  <si>
    <t>1.4.1.2.</t>
  </si>
  <si>
    <t>в соответствии с Федеральным законом № 223-ФЗ*8</t>
  </si>
  <si>
    <t>1.4.2.</t>
  </si>
  <si>
    <t>за счет целевых субсидий</t>
  </si>
  <si>
    <t>1.4.2.1.</t>
  </si>
  <si>
    <t>1.4.2.2.</t>
  </si>
  <si>
    <t>1.4.3.</t>
  </si>
  <si>
    <t>1.4.5.</t>
  </si>
  <si>
    <t>за счет прочих источников финансового обеспечения</t>
  </si>
  <si>
    <t>1.4.5.1.</t>
  </si>
  <si>
    <t>1.4.5.2.</t>
  </si>
  <si>
    <t>2.</t>
  </si>
  <si>
    <t>в том числе по году начала закупки</t>
  </si>
  <si>
    <t>3.</t>
  </si>
  <si>
    <t xml:space="preserve">                                                                                                                                               </t>
  </si>
  <si>
    <t>наименование учреждения</t>
  </si>
  <si>
    <t>Наименование</t>
  </si>
  <si>
    <t>ИТОГО ПО ВИДУ РАСХОДОВ 360</t>
  </si>
  <si>
    <t>ИТОГО ПО ВИДУ РАСХОДОВ 407</t>
  </si>
  <si>
    <t>ИТОГО 212</t>
  </si>
  <si>
    <t>Расчеты, приведенные в пояснительной записке, соответствуют информации о планируемых объемах расходных обязательств. Расчеты обоснованны и экономически целесообразны.</t>
  </si>
  <si>
    <t>в том числе:    в соответствии с Федеральным законом № 44-ФЗ</t>
  </si>
  <si>
    <t>в том числе:  в соответствии с Федеральным законом № 44-ФЗ</t>
  </si>
  <si>
    <t>ЗАКЛЮЧЕНИЕ</t>
  </si>
  <si>
    <t>в том числе:   целевые субсидии</t>
  </si>
  <si>
    <t>в том числе:   доходы от собственности, всего</t>
  </si>
  <si>
    <t>из них:    увеличение остатков денежных средств за счет возврата дебиторской задолженности прошлых лет</t>
  </si>
  <si>
    <t>(дата составления Плана)</t>
  </si>
  <si>
    <t>1. Итого субвенция</t>
  </si>
  <si>
    <t>1.1</t>
  </si>
  <si>
    <t>2.1</t>
  </si>
  <si>
    <t>3.1</t>
  </si>
  <si>
    <t>2. Итого местный бюджет</t>
  </si>
  <si>
    <t>СУММА 24, 26, 28, 30, 32</t>
  </si>
  <si>
    <t>строка 1000 СУММА  120,130,140,150,180</t>
  </si>
  <si>
    <t>в том числе приобретение продуктов питания</t>
  </si>
  <si>
    <t>Приобретение материальных запасов</t>
  </si>
  <si>
    <t>Приобретение основных средств</t>
  </si>
  <si>
    <t>Прочие расходы (призы,кубки)</t>
  </si>
  <si>
    <t>Коммунальные услуги</t>
  </si>
  <si>
    <t>Услуги связи</t>
  </si>
  <si>
    <t/>
  </si>
  <si>
    <t>407</t>
  </si>
  <si>
    <t>приобретение основных средств</t>
  </si>
  <si>
    <t>прочие услуги</t>
  </si>
  <si>
    <t>Затраты на строительство объектов недвижимого имущества  гос.(мун.) учреждений</t>
  </si>
  <si>
    <t>243</t>
  </si>
  <si>
    <t xml:space="preserve">услуги по содержанию имущества </t>
  </si>
  <si>
    <t>Закупка товаров, работ, услуг на капитальный ремонт гос. (мун.) имущества</t>
  </si>
  <si>
    <t>Расходы на закупку товаров, работ, услуг, ВСЕГО</t>
  </si>
  <si>
    <t>853</t>
  </si>
  <si>
    <t>852</t>
  </si>
  <si>
    <t>Прочие расходы (уплата трансп. налога, госпошлина учреждения-ответчика по решению суда)</t>
  </si>
  <si>
    <t>851</t>
  </si>
  <si>
    <t>Уплата налога на имущество, земельного налога</t>
  </si>
  <si>
    <t>прочие расходы (трудоустройство несовершеннолетних граждан) (трудовые бригады)</t>
  </si>
  <si>
    <t>прочие расходы (питание спортсменов)</t>
  </si>
  <si>
    <t>транспортные услуги</t>
  </si>
  <si>
    <t>из них: прочие выплаты</t>
  </si>
  <si>
    <t>Социальные или иные выплаты населению, всего</t>
  </si>
  <si>
    <t>Начисления на оплату труда</t>
  </si>
  <si>
    <t>Выплаты персоналу, всего</t>
  </si>
  <si>
    <t>Остаток средств на начало текущего финансового года</t>
  </si>
  <si>
    <t>добровольные пожертвования</t>
  </si>
  <si>
    <r>
      <rPr>
        <b/>
        <sz val="14"/>
        <color rgb="FFFFFF00"/>
        <rFont val="Calibri"/>
        <family val="2"/>
        <charset val="204"/>
        <scheme val="minor"/>
      </rPr>
      <t>должно равняться нулю по каждому разделу:</t>
    </r>
    <r>
      <rPr>
        <b/>
        <sz val="12"/>
        <color rgb="FFFFFF00"/>
        <rFont val="Calibri"/>
        <family val="2"/>
        <charset val="204"/>
        <scheme val="minor"/>
      </rPr>
      <t xml:space="preserve"> (ДОХОД + ОСТАТОК НА НАЧАЛО) - РАСХОД</t>
    </r>
  </si>
  <si>
    <t>платные услуги</t>
  </si>
  <si>
    <t>в том числе:  родительская плата</t>
  </si>
  <si>
    <t>ПРОЧИЕ доходы, всего</t>
  </si>
  <si>
    <r>
      <rPr>
        <b/>
        <sz val="13"/>
        <color theme="4" tint="-0.499984740745262"/>
        <rFont val="Arial Cyr"/>
        <charset val="204"/>
      </rPr>
      <t>гранты /</t>
    </r>
    <r>
      <rPr>
        <sz val="13"/>
        <rFont val="Arial Cyr"/>
        <charset val="204"/>
      </rPr>
      <t xml:space="preserve">                </t>
    </r>
  </si>
  <si>
    <r>
      <rPr>
        <b/>
        <sz val="11"/>
        <color theme="4" tint="-0.499984740745262"/>
        <rFont val="Arial Cyr"/>
        <charset val="204"/>
      </rPr>
      <t>поступления от оказания платных усл.</t>
    </r>
    <r>
      <rPr>
        <sz val="11"/>
        <rFont val="Arial Cyr"/>
        <charset val="204"/>
      </rPr>
      <t xml:space="preserve">           </t>
    </r>
  </si>
  <si>
    <r>
      <rPr>
        <b/>
        <sz val="10"/>
        <color theme="4" tint="-0.499984740745262"/>
        <rFont val="Arial Cyr"/>
        <charset val="204"/>
      </rPr>
      <t xml:space="preserve">субсидии кап.вложения </t>
    </r>
    <r>
      <rPr>
        <sz val="11"/>
        <color theme="1"/>
        <rFont val="Calibri"/>
        <family val="2"/>
        <charset val="204"/>
        <scheme val="minor"/>
      </rPr>
      <t/>
    </r>
  </si>
  <si>
    <t>субсидия БК 78.1</t>
  </si>
  <si>
    <t>субсидия МЗ КРАЕВОЙ</t>
  </si>
  <si>
    <r>
      <rPr>
        <b/>
        <sz val="13"/>
        <color theme="4" tint="-0.499984740745262"/>
        <rFont val="Arial Cyr"/>
        <charset val="204"/>
      </rPr>
      <t xml:space="preserve">субсидия МЗ МЕСТНЫЙ </t>
    </r>
    <r>
      <rPr>
        <sz val="11"/>
        <color theme="1"/>
        <rFont val="Calibri"/>
        <family val="2"/>
        <charset val="204"/>
        <scheme val="minor"/>
      </rPr>
      <t/>
    </r>
  </si>
  <si>
    <t>доходы от штрафов, пеней, иных сумм принудительного изъятия</t>
  </si>
  <si>
    <t>ДОЛЖНО РАВНЯТЬСЯ 0: (ДОХОДЫ+ОСТАТОК НА НАЧАЛО) - РАСХОДЫ</t>
  </si>
  <si>
    <t>ВСЕГО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</si>
  <si>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</si>
  <si>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</si>
  <si>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</si>
  <si>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>Субсидии на осуществление капитальных вложений</t>
  </si>
  <si>
    <t>Субсидии, предоставляемые в соответствии с абзацем пункта 1 статьи 78.1 Бюджетного кодекса Российской Федерации</t>
  </si>
  <si>
    <t>в том числе:</t>
  </si>
  <si>
    <t>Всего                             на муниципальное задание</t>
  </si>
  <si>
    <t>ИТОГО</t>
  </si>
  <si>
    <t>Объем финансового обеспечения, руб. (с точностью до двух знаков после запятой-0,00)</t>
  </si>
  <si>
    <t xml:space="preserve">Код </t>
  </si>
  <si>
    <t>ИТОГО по статье 225</t>
  </si>
  <si>
    <t>ИТОГО по статье 226</t>
  </si>
  <si>
    <t>1. Итого местный бюджет</t>
  </si>
  <si>
    <t>Доходы от оказания услуг, работ</t>
  </si>
  <si>
    <t>Иные субсидии, предоставляемые из бюджета</t>
  </si>
  <si>
    <t>КФО</t>
  </si>
  <si>
    <t>Закупка товаров, работ, услуг</t>
  </si>
  <si>
    <t>Закупка товаров, работ, услуг на кап. ремонт</t>
  </si>
  <si>
    <t>проверка</t>
  </si>
  <si>
    <t>РАВНО СУММА ИТОГО - СУММА НА ДЕТЕЙ БЕЗ ЛЬГОТ</t>
  </si>
  <si>
    <t>ДЕТИ ЛЬГОТНИКИ = ДЕТИ БЕСПЛАТНО+ (ДЕТИ 50%/2)</t>
  </si>
  <si>
    <t>ПЛАН = ДЕТИ*ЦЕНА*ПЛАН ДНЕЙ НА 1 ЧЕЛ ПО МЗ(212)</t>
  </si>
  <si>
    <t>ФАКТ ПО ГОДУ:</t>
  </si>
  <si>
    <t>ДЕТИ ВСЕГО = СРЕДНЕГОДОВОЕ КОЛ-ВО ДЕТЕЙ ИЗ ОТЧЕТА ОБ ИСПОЛНЕНИИ МУНИЦИПАЛЬНОГО ЗАДАНИЯ</t>
  </si>
  <si>
    <t>ДЕТИ ЛЬГОТНИКИ = СРЕДНЕГОДОВОЕ КОЛ-ВО ДЕТИ БЕСПЛАТНО+ (СРЕДНЕГОДОВОЕ КОЛ-ВО ДЕТИ 50%/2)</t>
  </si>
  <si>
    <t>ЦЕНА ДЛЯ ДЕТЕЙ БЕЗ ЛЬГОТ = СТОИМОСТЬ ПИТАНИЯ ВСЕГО - РОДИТЕЛЬСКАЯ ПЛАТА (РАСШ.2)</t>
  </si>
  <si>
    <t>В ТОМ ЧИСЛЕ</t>
  </si>
  <si>
    <r>
      <t xml:space="preserve">ЦЕНА ВСЕГО = ОТЧЕТ ЗА ГОД О СТОИМОСТИ ПИТАНИЯ </t>
    </r>
    <r>
      <rPr>
        <b/>
        <sz val="11"/>
        <color rgb="FFFF0000"/>
        <rFont val="Calibri"/>
        <family val="2"/>
        <charset val="204"/>
        <scheme val="minor"/>
      </rPr>
      <t>(ДЛЯ ДЕТЕЙ ЛЬГОТНИКОВ)</t>
    </r>
  </si>
  <si>
    <t>СУММА НА ДЕТЕЙ БЕЗ ЛЬГОТ = СРЕДНЕГОДОВОЕ КОЛ-ВО ДЕТЕЙ*ЦЕНУ (ФАКТ)*СРЕДНЕГОВОЕ ДНИ НА 1 РЕБЕНКА (ФАКТ)</t>
  </si>
  <si>
    <t>ФАКТ ДНИ НА 1 РЕБЕНКА = ВСЕГО ДЕТОДНИ ДЕТЕЙ БЕЗ ЛЬГОТ / СРЕДЕГОДОВОЕ КОЛ-ВО ДЕТЕЙ БЕЗ ЛЬГОТ)</t>
  </si>
  <si>
    <t>за счет субсидий, предоставляемых на осуществление капитальных вложений*9</t>
  </si>
  <si>
    <r>
      <t xml:space="preserve">по контрактам (договорам), </t>
    </r>
    <r>
      <rPr>
        <b/>
        <sz val="16"/>
        <color theme="1"/>
        <rFont val="Times New Roman"/>
        <family val="1"/>
        <charset val="204"/>
      </rPr>
      <t>планируемым к заключению в соотвествующем финансовом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году с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учетом</t>
    </r>
    <r>
      <rPr>
        <sz val="16"/>
        <color theme="1"/>
        <rFont val="Times New Roman"/>
        <family val="1"/>
        <charset val="204"/>
      </rPr>
      <t xml:space="preserve"> требований Федерального закона </t>
    </r>
    <r>
      <rPr>
        <b/>
        <sz val="16"/>
        <color theme="1"/>
        <rFont val="Times New Roman"/>
        <family val="1"/>
        <charset val="204"/>
      </rPr>
      <t>№ 44-ФЗ</t>
    </r>
    <r>
      <rPr>
        <sz val="16"/>
        <color theme="1"/>
        <rFont val="Times New Roman"/>
        <family val="1"/>
        <charset val="204"/>
      </rPr>
      <t xml:space="preserve"> и Федерального закона </t>
    </r>
    <r>
      <rPr>
        <b/>
        <sz val="16"/>
        <color theme="1"/>
        <rFont val="Times New Roman"/>
        <family val="1"/>
        <charset val="204"/>
      </rPr>
      <t>№ 223-ФЗ</t>
    </r>
  </si>
  <si>
    <t>Исполнитель</t>
  </si>
  <si>
    <t>ДАТА</t>
  </si>
  <si>
    <t>Раздел 2. Сведения по выплатам на закупки товаров, работ, услуг*5</t>
  </si>
  <si>
    <t xml:space="preserve">ПЛАН ФИНАНСОВО-ХОЗЯЙСТВЕННОЙ ДЕЯТЕЛЬНОСТИ </t>
  </si>
  <si>
    <t>доходы от операций с активами</t>
  </si>
  <si>
    <t>прочие расходы (возмещение истцу расходов на гос. пошлину и уплата неустойки, оплата расходов на экспертизу судебным актом, возмещение ущерба должностным лицом по суду)</t>
  </si>
  <si>
    <t>XI.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</si>
  <si>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ИТОГО по статье 310</t>
  </si>
  <si>
    <t>увеличение остатков денежных средств за счет возврата дебиторской задолженности прошлых лет</t>
  </si>
  <si>
    <t>Гранты</t>
  </si>
  <si>
    <t>чистая 2+4</t>
  </si>
  <si>
    <t>(расшифровка подписи)</t>
  </si>
  <si>
    <t>НОРМА КРАСКА</t>
  </si>
  <si>
    <t>0,186 КГ/М2</t>
  </si>
  <si>
    <t>КРАСКА</t>
  </si>
  <si>
    <t>0.169 КГ/М2</t>
  </si>
  <si>
    <t>ИЗВЕСТЬ</t>
  </si>
  <si>
    <t>СТИРАЛЬНЫЙ ПОРОШОК НОРМА</t>
  </si>
  <si>
    <t>1 ПАЧКА( 0,45 КГ)*12 МЕС.*КОЛ-ВО ГРУПП</t>
  </si>
  <si>
    <t>площадь помещ-я</t>
  </si>
  <si>
    <t>норма</t>
  </si>
  <si>
    <t>НЕОБХОДИМО, кг</t>
  </si>
  <si>
    <t>ко-во групп</t>
  </si>
  <si>
    <t>норматив, кг</t>
  </si>
  <si>
    <t>ВСЕГО кг.</t>
  </si>
  <si>
    <t>Расшифровка 4</t>
  </si>
  <si>
    <t>Расшифровка 5</t>
  </si>
  <si>
    <t>Расшифровка 6</t>
  </si>
  <si>
    <t>Расшифровка 2</t>
  </si>
  <si>
    <t>ИТОГО РАСХОДОВ ПО РАСШИФРОВКАМ</t>
  </si>
  <si>
    <t>Доходы от штрафов, пеней, иных сумм принудительного изъятия</t>
  </si>
  <si>
    <t>Доходы от операций с активами</t>
  </si>
  <si>
    <t>Иные субсидии, предоставляемые из бюджета (5+6)</t>
  </si>
  <si>
    <t>ДОБРОВОЛЬНЫЕ ПОЖЕРТВОВАНИЯ</t>
  </si>
  <si>
    <t>ВСЕГО ЧИСТЫХ ДОХОДОВ (4+2)</t>
  </si>
  <si>
    <t xml:space="preserve">Целевая субсидия, ВСЕГО: </t>
  </si>
  <si>
    <t>ИТОГО 222</t>
  </si>
  <si>
    <t>ИТОГО 226</t>
  </si>
  <si>
    <t>Пособия по социальной помощи населению</t>
  </si>
  <si>
    <t>ИТОГО 262</t>
  </si>
  <si>
    <t>Пособия, компенсации и иные соц.выплаты гражданам, кроме публичных нормативных обязательств</t>
  </si>
  <si>
    <t>Социальные пособия              и компенсации персоналу в денежной форме</t>
  </si>
  <si>
    <t>Выходное пособие при сокращении штатов</t>
  </si>
  <si>
    <t>ИТОГО 266</t>
  </si>
  <si>
    <t>ИТОГО 290</t>
  </si>
  <si>
    <t>Пособия, компенсации, иные соц. выплаты гражданам, кроме публичных нормативных обязательств</t>
  </si>
  <si>
    <t>Социальные пособия и компенсации персоналу                                              в денежной форме</t>
  </si>
  <si>
    <t>Прочие расходы (иные выплаты персоналу учрежд.,                                  за исключением фонда оплаты труда)</t>
  </si>
  <si>
    <t>ПРИЛОЖЕНИЕ к плану финансово-хозяйственной деятельности</t>
  </si>
  <si>
    <t>уплата иных платежей (в т.ч. за несвоевремен. уплату налогов и сборов, плата за загрязнение окружающей среды)</t>
  </si>
  <si>
    <t>за минусом (добров.+ дох. от штрафов, пеней..)</t>
  </si>
  <si>
    <t>за минусом (возврат дебит. зад-ти прошлых лет)</t>
  </si>
  <si>
    <t>!!!!!!!</t>
  </si>
  <si>
    <t xml:space="preserve">Огнетушитель </t>
  </si>
  <si>
    <t xml:space="preserve">Зарядка огнетушителей </t>
  </si>
  <si>
    <t>2шт. *12 гр. *12 мес.</t>
  </si>
  <si>
    <t>VI.  Расчет расходов по виду расходов 360 "Иные выплаты населению "</t>
  </si>
  <si>
    <t>VII.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</si>
  <si>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IX.  Расчет расходов по виду расходов 852 "Уплата прочих налогов, сборов  "</t>
  </si>
  <si>
    <t>XIII.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</si>
  <si>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XIV.  Расчет расходов по виду расходов 244 "Прочая закупка товаров, работ и услуг для обеспечения государственных (муниципальных) нужд"</t>
  </si>
  <si>
    <t>V.  Расчет расходов по виду расходов 321 "Пособия, компесации и иные социальные выплаты гражданам, кроме публичных номативных обязательств "</t>
  </si>
  <si>
    <t>ИТОГО ПО ВИДУ РАСХОДОВ 321</t>
  </si>
  <si>
    <t>Пенсии, пособия, выплачиваемыеработодателями, нанимателями бывшим работникам в денежной форме</t>
  </si>
  <si>
    <t>Выплата пособия работникам на период трудоустройства, в связи с сокращением штата</t>
  </si>
  <si>
    <t xml:space="preserve">ИТОГО </t>
  </si>
  <si>
    <t>Количество дней, (месяцев)</t>
  </si>
  <si>
    <t>ИТОГО 264</t>
  </si>
  <si>
    <t>20 20</t>
  </si>
  <si>
    <t>иные выплаты населению</t>
  </si>
  <si>
    <t>ИСКЛЮЧИТЬ</t>
  </si>
  <si>
    <t>гранты, предоставляемые автономным учреждения</t>
  </si>
  <si>
    <t>гранты, предоставляемые другим организациям и физическим лицам</t>
  </si>
  <si>
    <t>1.3.1.</t>
  </si>
  <si>
    <t>В соответствии с Федеральным законом № 44-ФЗ</t>
  </si>
  <si>
    <t>из них ‹10.1›</t>
  </si>
  <si>
    <t>26310.1</t>
  </si>
  <si>
    <t>4.1</t>
  </si>
  <si>
    <t>26421.1</t>
  </si>
  <si>
    <t>26430.1</t>
  </si>
  <si>
    <t>26451.1</t>
  </si>
  <si>
    <t>Орган, осуществляющий функции                 и полномочия учредителя</t>
  </si>
  <si>
    <t>из них:           гранты, предоставляемые бюджетным учреждениям</t>
  </si>
  <si>
    <t>иные налоги (включаемые в состав расходов) в бюджеты бюджетной системы Российской Федерации,                                   а также государственная пошлина</t>
  </si>
  <si>
    <t xml:space="preserve">Субсиди на осуществление капитальных вложений, ВСЕГО: </t>
  </si>
  <si>
    <t>(субсидии на осуществление капитальных вложений)</t>
  </si>
  <si>
    <t>140 штрафы пени</t>
  </si>
  <si>
    <t>трудовые бригады</t>
  </si>
  <si>
    <t>из них:         возврат в бюджет средств субсидии</t>
  </si>
  <si>
    <t>1.3.2.</t>
  </si>
  <si>
    <t>В соответствии с Федеральным законом № 223-ФЗ</t>
  </si>
  <si>
    <t>в том числе:        за счет субсидий, предоставляемых на финансовое обеспечение выполнения муниципального задания</t>
  </si>
  <si>
    <r>
      <t>в том числе:             по контрактам (договорам),</t>
    </r>
    <r>
      <rPr>
        <b/>
        <sz val="16"/>
        <color theme="1"/>
        <rFont val="Times New Roman"/>
        <family val="1"/>
        <charset val="204"/>
      </rPr>
      <t xml:space="preserve"> заключенным до начала текущего финансового года без применения норм Федерального закона от 5 апреля 2013 г. № 44-ФЗ </t>
    </r>
    <r>
      <rPr>
        <sz val="16"/>
        <color theme="1"/>
        <rFont val="Times New Roman"/>
        <family val="1"/>
        <charset val="204"/>
      </rPr>
      <t xml:space="preserve">"О контрактной системе в сфере закупок товаров, работ, услуг для обеспечения государственных и муниципальных нужд" (далее - Федеральный закон № 44-ФЗ) и Федерального закона от 18 июля 2011 г. </t>
    </r>
    <r>
      <rPr>
        <b/>
        <sz val="16"/>
        <color theme="1"/>
        <rFont val="Times New Roman"/>
        <family val="1"/>
        <charset val="204"/>
      </rPr>
      <t>№ 223-ФЗ</t>
    </r>
    <r>
      <rPr>
        <sz val="16"/>
        <color theme="1"/>
        <rFont val="Times New Roman"/>
        <family val="1"/>
        <charset val="204"/>
      </rPr>
      <t xml:space="preserve"> "О закупках товаров, работ, услуг отдельными видами юридических лиц" (далее - Федеральный закон № 223-ФЗ)*7</t>
    </r>
  </si>
  <si>
    <r>
      <rPr>
        <b/>
        <sz val="16"/>
        <color rgb="FFFFFF00"/>
        <rFont val="Arial Cyr"/>
        <charset val="204"/>
      </rPr>
      <t>5+6+</t>
    </r>
    <r>
      <rPr>
        <b/>
        <sz val="12"/>
        <color rgb="FFFFFF00"/>
        <rFont val="Arial Cyr"/>
        <charset val="204"/>
      </rPr>
      <t xml:space="preserve"> ДОБРОВОЛЬНЫЕ</t>
    </r>
  </si>
  <si>
    <t>Безвозмездные денежные поступления,  всего</t>
  </si>
  <si>
    <t>26310.2</t>
  </si>
  <si>
    <t>26310.3</t>
  </si>
  <si>
    <t>26310.4</t>
  </si>
  <si>
    <t>26310.5</t>
  </si>
  <si>
    <t>26421.2</t>
  </si>
  <si>
    <t>26421.3</t>
  </si>
  <si>
    <t>26421.4</t>
  </si>
  <si>
    <t>26421.5</t>
  </si>
  <si>
    <t>26430.2</t>
  </si>
  <si>
    <t>26430.3</t>
  </si>
  <si>
    <t>26430.4</t>
  </si>
  <si>
    <t>26430.5</t>
  </si>
  <si>
    <t>26451.2</t>
  </si>
  <si>
    <t>26451.3</t>
  </si>
  <si>
    <t>26451.4</t>
  </si>
  <si>
    <t>26451.5</t>
  </si>
  <si>
    <t>П О Я С Н И Т Е Л Ь Н А Я  З А П И С К А</t>
  </si>
  <si>
    <t>к Плану финансово-хозяйственной деятельности</t>
  </si>
  <si>
    <t>на</t>
  </si>
  <si>
    <t>В ПФХД и расшифровки от*</t>
  </si>
  <si>
    <t>внесены следующие изменения</t>
  </si>
  <si>
    <t>Примечание*:  УКАЗЫВАЕТСЯ ДАТА ПРЕДЫДУЩЕГО ПФХД, В КОТОРЫЙ ВНОСЯТСЯ ИЗМЕНЕНИЯ!!!!</t>
  </si>
  <si>
    <t>КФО 4</t>
  </si>
  <si>
    <t>Расшифровка увеличений (уменьшений) по статьям в расшифровках</t>
  </si>
  <si>
    <t>начисления на выплаты по оплате труда</t>
  </si>
  <si>
    <t>КФО 2</t>
  </si>
  <si>
    <t>КФО 5</t>
  </si>
  <si>
    <t>КФО 6</t>
  </si>
  <si>
    <t>заработная плата</t>
  </si>
  <si>
    <t>ВСЕГО КРАЕВОЙ БЮДЖЕТ</t>
  </si>
  <si>
    <t>ВСЕГО МЕСТНЫЙ БЮДЖЕТ</t>
  </si>
  <si>
    <t>ИТОГО КФО 4</t>
  </si>
  <si>
    <t>ИТОГО КФО 2</t>
  </si>
  <si>
    <t>ИТОГО КФО 5</t>
  </si>
  <si>
    <t>ИТОГО КФО 6</t>
  </si>
  <si>
    <t>Закупку энергетических ресурсов</t>
  </si>
  <si>
    <t>VIII.  Расчет расходов по виду расходов 851 "Уплата налога на имущество организаций и земельного налога "</t>
  </si>
  <si>
    <t>X.  Расчет расходов по виду расходов 853 "Уплата иных платежей"</t>
  </si>
  <si>
    <t>XI.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</si>
  <si>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XII.  Расчет расходов по виду расходов 247 "Закупка энергетических ресурсов"</t>
  </si>
  <si>
    <t xml:space="preserve">  223 "Коммунальные услуги"</t>
  </si>
  <si>
    <t>ИТОГО ПО ВИДУ РАСХОДОВ 247</t>
  </si>
  <si>
    <t>Электроэнергия</t>
  </si>
  <si>
    <t>Закупка энергетических ресурсов</t>
  </si>
  <si>
    <r>
      <rPr>
        <b/>
        <sz val="9"/>
        <rFont val="Times New Roman"/>
        <family val="1"/>
        <charset val="204"/>
      </rPr>
      <t>В ТОМ ЧИСЛЕ</t>
    </r>
    <r>
      <rPr>
        <b/>
        <sz val="12"/>
        <rFont val="Times New Roman"/>
        <family val="1"/>
        <charset val="204"/>
      </rPr>
      <t xml:space="preserve">    </t>
    </r>
    <r>
      <rPr>
        <b/>
        <sz val="11"/>
        <rFont val="Times New Roman"/>
        <family val="1"/>
        <charset val="204"/>
      </rPr>
      <t>МЕСТНЫЙ БЮДЖЕТ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</si>
  <si>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9"/>
        <rFont val="Times New Roman"/>
        <family val="1"/>
        <charset val="204"/>
      </rPr>
      <t xml:space="preserve">В ТОМ ЧИСЛЕ    </t>
    </r>
    <r>
      <rPr>
        <b/>
        <sz val="11"/>
        <rFont val="Times New Roman"/>
        <family val="1"/>
        <charset val="204"/>
      </rPr>
      <t>КРАЕВОЙ БЮДЖЕТ</t>
    </r>
  </si>
  <si>
    <t>в том числе:           налог  на прибыль*3</t>
  </si>
  <si>
    <t>ВСЕГО КВР 244 (строка 2640 плана)</t>
  </si>
  <si>
    <t>ВСЕГО КВР (243 строка 2630 плана)</t>
  </si>
  <si>
    <t>IХ.  Расчет расходов по виду расходов 853 "Уплата иных платежей"</t>
  </si>
  <si>
    <t>XIII.  Расчет расходов по виду расходов 244 "Прочая закупка товаров, работ и услуг для обеспечения государственных (муниципальных) нужд"</t>
  </si>
  <si>
    <t>Прочие расходы      (кроме расходов                      на закупку товаров, работ, услуг)</t>
  </si>
  <si>
    <t>ВЫПЛАТЫ  по  Р А С Х О Д А М,  ВСЕГО</t>
  </si>
  <si>
    <t>(расходы - закупки)</t>
  </si>
  <si>
    <t>из них:         налог на имущество и замельный налог</t>
  </si>
  <si>
    <r>
      <t xml:space="preserve">в том числе:                        </t>
    </r>
    <r>
      <rPr>
        <b/>
        <sz val="16"/>
        <color theme="1"/>
        <rFont val="Times New Roman"/>
        <family val="1"/>
        <charset val="204"/>
      </rPr>
      <t xml:space="preserve">   оплата труда</t>
    </r>
  </si>
  <si>
    <r>
      <t xml:space="preserve">в том числе:                   </t>
    </r>
    <r>
      <rPr>
        <b/>
        <sz val="16"/>
        <color theme="1"/>
        <rFont val="Times New Roman"/>
        <family val="1"/>
        <charset val="204"/>
      </rPr>
      <t xml:space="preserve"> на выплаты по оплате труда</t>
    </r>
  </si>
  <si>
    <t>гранты, предоставляемые иным некоммерческим организациям (за исключением бюджетных                                                          и автономных учреждений)</t>
  </si>
  <si>
    <t>Всего закупки по КФО 4</t>
  </si>
  <si>
    <t>Всего закупки по КФО 5</t>
  </si>
  <si>
    <t>Всего закупки по КФО 2</t>
  </si>
  <si>
    <t>Тариф                               (с учетом НДС), руб.</t>
  </si>
  <si>
    <t>Тариф                            (с учетом НДС), руб.</t>
  </si>
  <si>
    <t>Прочую закупку товаров, работ и услуг</t>
  </si>
  <si>
    <t>в том числе: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</si>
  <si>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</si>
  <si>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 xml:space="preserve">Дата плана </t>
  </si>
  <si>
    <t xml:space="preserve">Заместитель заведующего </t>
  </si>
  <si>
    <t>2. Итого субвенция</t>
  </si>
  <si>
    <t>Пенсии, пособия, выплачиваемые работодателями, нанимателями                      бывшим работникам                    в денежной форме</t>
  </si>
  <si>
    <t>1. ИТОГО 264 местный бюджет</t>
  </si>
  <si>
    <t>2. ИТОГО 264 субвенция</t>
  </si>
  <si>
    <t>Средняя                   стоимость, руб.</t>
  </si>
  <si>
    <t xml:space="preserve">Теплоснабжение </t>
  </si>
  <si>
    <t>Текущий и аварийный ремонт зданий и сооружений,                             систем ХВС</t>
  </si>
  <si>
    <t>Заработная плата ВСЕГО (111 + 119)</t>
  </si>
  <si>
    <t>ДОХОДЫ ЗАПОЛНЯЮТСЯ ВРУЧНУЮ</t>
  </si>
  <si>
    <t>Разработка пректа по огнезащитной обработке деревянных конструкций кровли</t>
  </si>
  <si>
    <t xml:space="preserve">Интернет  </t>
  </si>
  <si>
    <t>Сигнализация</t>
  </si>
  <si>
    <t>Поверка УУТЭ</t>
  </si>
  <si>
    <t>Поверка расходомеров ХВС</t>
  </si>
  <si>
    <t>чел/час.</t>
  </si>
  <si>
    <t>Сан.-бактериологичекое исследование почвы, смывы, пробы</t>
  </si>
  <si>
    <t xml:space="preserve">Испытание пожарных кранов </t>
  </si>
  <si>
    <t>Пособие на ребенка до достижения им возраста                    3-х лет</t>
  </si>
  <si>
    <t>ИТОГО ПО ВИДУ РАСХОДОВ 260</t>
  </si>
  <si>
    <t>ВСЕГО (должно равняться 0 = (доходы + остаток на начало) - расходы</t>
  </si>
  <si>
    <t>Примечание</t>
  </si>
  <si>
    <t>2025 год</t>
  </si>
  <si>
    <t>Информация по расходам по внебюджету</t>
  </si>
  <si>
    <t>Занятия хореорафией</t>
  </si>
  <si>
    <t>Обучение шахматной грамотности</t>
  </si>
  <si>
    <t>Обучение иностранному языку</t>
  </si>
  <si>
    <t>Информация по платным услугам (доходы)</t>
  </si>
  <si>
    <t>Питание</t>
  </si>
  <si>
    <t>Налоги</t>
  </si>
  <si>
    <t>Заявка</t>
  </si>
  <si>
    <t>Наименование мероприятия</t>
  </si>
  <si>
    <t>Иные цели (светофор)</t>
  </si>
  <si>
    <t>Муниципальное задание</t>
  </si>
  <si>
    <t xml:space="preserve">Количество зданий в учреждеии </t>
  </si>
  <si>
    <t>Штатная численность сотрудников</t>
  </si>
  <si>
    <t xml:space="preserve">Количество классов (групп) </t>
  </si>
  <si>
    <t>Численность учеников (воспитанников)</t>
  </si>
  <si>
    <t xml:space="preserve">Проектная мощность (кол-во мест) </t>
  </si>
  <si>
    <t>Наименование                     вида расхода</t>
  </si>
  <si>
    <t>Заработная плата                     с начислениями</t>
  </si>
  <si>
    <t>Коммунальные                     услуги</t>
  </si>
  <si>
    <t>натуральные показатели</t>
  </si>
  <si>
    <t>Ремонт вычислительной и оргтехники</t>
  </si>
  <si>
    <t>Заправка и ремонт картриджа</t>
  </si>
  <si>
    <t>Техсопровождение Web-сайта</t>
  </si>
  <si>
    <t>Техсопровождение, настройка ПО</t>
  </si>
  <si>
    <t>Подписка на электронные издания</t>
  </si>
  <si>
    <t>Разработка проектной документации</t>
  </si>
  <si>
    <t>Подача рекламных объявлений</t>
  </si>
  <si>
    <t>Примечание (68 Указ, ИКГС, умный город, цифровизация, IQгорода, соглашение о достижении показателей соц.эконом. развития)</t>
  </si>
  <si>
    <t xml:space="preserve"> питание</t>
  </si>
  <si>
    <t>Краска (норма 0,186 кг/м2)</t>
  </si>
  <si>
    <t>Краска в/эмульсионная (норма 0,169 кг/м2)</t>
  </si>
  <si>
    <t>Итого КОСГУ 344</t>
  </si>
  <si>
    <t>Итого  КОСГУ 345</t>
  </si>
  <si>
    <t>Прочие материальные запасы</t>
  </si>
  <si>
    <t>Папки накопители</t>
  </si>
  <si>
    <t>Скобы для степлера</t>
  </si>
  <si>
    <t>Прочие хозяйственные материалы</t>
  </si>
  <si>
    <t xml:space="preserve">Стиральный порошок </t>
  </si>
  <si>
    <t>Сода кальцинированная</t>
  </si>
  <si>
    <t>Дезифецирующее средство Жавильон</t>
  </si>
  <si>
    <t>Моющее средство</t>
  </si>
  <si>
    <t>Чистящее средство</t>
  </si>
  <si>
    <t>Сода питьевая</t>
  </si>
  <si>
    <t>Итого КОСГУ 346</t>
  </si>
  <si>
    <t>Приобретение продуктов питания</t>
  </si>
  <si>
    <t>в том числе:                питание детей льготников</t>
  </si>
  <si>
    <t>Итого КОСГУ 341</t>
  </si>
  <si>
    <t>Итого КОСГУ 342</t>
  </si>
  <si>
    <t xml:space="preserve">Субсидия на финансовое обеспечение выполнения муниципального задания,   ВСЕГО: </t>
  </si>
  <si>
    <t>Бумага туалетная</t>
  </si>
  <si>
    <t>В МЕСЯЦЕ =(РАБОЧИЕ ДНИ В ГОДУ/12 МЕС.))</t>
  </si>
  <si>
    <t xml:space="preserve">Испытание пожарных лестниц </t>
  </si>
  <si>
    <t>Формирование экологической отчетности</t>
  </si>
  <si>
    <t>Оценка профессиональных рисков</t>
  </si>
  <si>
    <t>Обучение по ПТМ</t>
  </si>
  <si>
    <t>Консультационные услуги по экологической отчетности</t>
  </si>
  <si>
    <t>ЗАКУПКИ  ВСЕГО  по РАСШИФРОВКАМ  В  ПФХД  (к разделу 2 плана "Сведения по выплатам на закупки")</t>
  </si>
  <si>
    <t>Проверка</t>
  </si>
  <si>
    <t>Всего закупки по КФО 6</t>
  </si>
  <si>
    <r>
      <t xml:space="preserve">Закупка товаров, работ, услуг на </t>
    </r>
    <r>
      <rPr>
        <b/>
        <sz val="12"/>
        <color theme="1"/>
        <rFont val="Calibri"/>
        <family val="2"/>
        <charset val="204"/>
        <scheme val="minor"/>
      </rPr>
      <t>кап. ремонт</t>
    </r>
  </si>
  <si>
    <t>ВСЕГО                      по ПФХД</t>
  </si>
  <si>
    <t>ВСЕГО КВР (247 строка 2660 плана)</t>
  </si>
  <si>
    <t>ИТОГО ЗАКУПКИ В ПФХД (244 +243+ 247) строка 2600 плана</t>
  </si>
  <si>
    <t>Примечание*:  Значения планового периода на 2024-2025 гг. в течение всего отчетного года при внесении изменений в текущий год - НЕ МЕНЯЮТСЯ.</t>
  </si>
  <si>
    <t>РАСХОДЫ ВСЕГО</t>
  </si>
  <si>
    <t xml:space="preserve">Расходы от поступлений от оказания услуг (выполнения работ) на платной основе                                                                                  и иной, приносящей доход деятельности, ВСЕГО: </t>
  </si>
  <si>
    <t>в том числе питание</t>
  </si>
  <si>
    <t>ИТОГО ДОХОДОВ, ВСЕГО (для заполнения вкладки "ПЕЧАТЬ СВОД")</t>
  </si>
  <si>
    <t>Доходы от оказания работ, услуг, ВСЕГО (4) Краевой+местный Б.</t>
  </si>
  <si>
    <t>Доходы от РОДИТЕЛЬСКОЙ ПЛАТЫ</t>
  </si>
  <si>
    <t>Доходы от ПЛАТНЫХ УСЛУГ</t>
  </si>
  <si>
    <t>ПРОЧИЕ доходы, в том числе:</t>
  </si>
  <si>
    <t>КФО 5, 6</t>
  </si>
  <si>
    <t>Увеличение остатков денежных средств                                                                                                                                    за счет возврата дебиторской задолженности прошлых лет</t>
  </si>
  <si>
    <t>Остаток на начало</t>
  </si>
  <si>
    <t>графы ЗАПОЛНЯЮТСЯ ВРУЧНУЮ!!</t>
  </si>
  <si>
    <t xml:space="preserve">            КОСГУ  345</t>
  </si>
  <si>
    <t xml:space="preserve">            КОСГУ  346</t>
  </si>
  <si>
    <t xml:space="preserve">            КОСГУ  341</t>
  </si>
  <si>
    <t>Прочая закупка товаров, работ и услуг                                                  для обеспечения гос. (мун.) нужд</t>
  </si>
  <si>
    <t>К Р А Е В О Й            Б Ю Д Ж Е Т</t>
  </si>
  <si>
    <t>М Е С Т Н Ы Й           Б Ю Д Ж Е Т</t>
  </si>
  <si>
    <t>Всего 340</t>
  </si>
  <si>
    <t>340 без питания</t>
  </si>
  <si>
    <t>ПОСТУПЛЕНИЯ  от   Д О Х О Д О В,  ВСЕГО</t>
  </si>
  <si>
    <t>Жидкость для мытья посуды</t>
  </si>
  <si>
    <t xml:space="preserve">Дезифецирующее средство </t>
  </si>
  <si>
    <t>ПРОВЕРКА</t>
  </si>
  <si>
    <t>Отклонение</t>
  </si>
  <si>
    <t>ТО системы тревожной сигнализации</t>
  </si>
  <si>
    <t>ТО системы видеонаблюдения</t>
  </si>
  <si>
    <t>выполнение работ с зелеными насаждениями</t>
  </si>
  <si>
    <t>очистка крыши</t>
  </si>
  <si>
    <t>Обучение на курсах повышения квалификации</t>
  </si>
  <si>
    <t>Обучение на курсах "Противодействие коррупции"</t>
  </si>
  <si>
    <t>Средства ИЗ (перчатки, маски, бахилы)</t>
  </si>
  <si>
    <t>Средство для посудомоечных машин</t>
  </si>
  <si>
    <t>Средство для чистки зеркал и стекол</t>
  </si>
  <si>
    <t>Пакеты для мусора</t>
  </si>
  <si>
    <t>НЕ СКРЫВАТЬ!!</t>
  </si>
  <si>
    <t>Белизна</t>
  </si>
  <si>
    <t>Предоставление местных телефонных соединений</t>
  </si>
  <si>
    <t>НЕ СКРЫВАТЬ!!!</t>
  </si>
  <si>
    <t>244 / 340</t>
  </si>
  <si>
    <t>247 / 223</t>
  </si>
  <si>
    <t>ВСЕГО ИЗМЕНЕНИЙ ПО ПФХД  (КФО 4+2+5)</t>
  </si>
  <si>
    <t>ВСЕГО ИЗМЕНЕНИЙ ПО ПФХД  (КФО 4+2+5+6)</t>
  </si>
  <si>
    <t>244/340</t>
  </si>
  <si>
    <t>Примечание*:  Обязательно проставлять единицы измерения и количество</t>
  </si>
  <si>
    <t>Заправка картриджа</t>
  </si>
  <si>
    <t>Ремонт картриджа</t>
  </si>
  <si>
    <t>Лабораторные исследования песка, воды, готовых блюд</t>
  </si>
  <si>
    <t>Лабораторные исследования воды в бассейне</t>
  </si>
  <si>
    <t>Огнезащитное покрытие деревянных конструкций</t>
  </si>
  <si>
    <t>Итого по контрактам, планируемым к заключению в соответствующем финансовом году                                        в соответствии с Федеральным законом № 44-ФЗ, по соответствующему году закупки*10</t>
  </si>
  <si>
    <t>26422.1</t>
  </si>
  <si>
    <t>26422.2</t>
  </si>
  <si>
    <t>26422.3</t>
  </si>
  <si>
    <t>26422.4</t>
  </si>
  <si>
    <t>Итого по договорам, планируемым к заключению в соответствующем финансовом году                                           в соответствии с Федеральным законом № 223-ФЗ, по соответствующему году закупки</t>
  </si>
  <si>
    <t>Примечание*: Обязательно проставлять единицы измерения и количество</t>
  </si>
  <si>
    <t>(С УЧЕТОМ ИЗМЕНЕНИЙ)</t>
  </si>
  <si>
    <t>ПРОЕКТ</t>
  </si>
  <si>
    <r>
      <rPr>
        <b/>
        <sz val="20"/>
        <color rgb="FFFFFF00"/>
        <rFont val="Arial Cyr"/>
        <charset val="204"/>
      </rPr>
      <t>*</t>
    </r>
    <r>
      <rPr>
        <b/>
        <sz val="18"/>
        <color rgb="FFFFFF00"/>
        <rFont val="Arial Cyr"/>
        <charset val="204"/>
      </rPr>
      <t xml:space="preserve"> </t>
    </r>
    <r>
      <rPr>
        <b/>
        <sz val="16"/>
        <color rgb="FFFFFF00"/>
        <rFont val="Arial Cyr"/>
        <charset val="204"/>
      </rPr>
      <t>ВЫБРАТЬ СТАТУС ПЛАНА: "ПЕРВОНАЧАЛЬНЫЙ"  = ПУСТО; "С УЧЕТОМ ИЗМЕНЕНИЙ"; "ПРОЕКТ"</t>
    </r>
  </si>
  <si>
    <t>Зарплата с начислениями (211+213)</t>
  </si>
  <si>
    <t>МЕСТНЫЙ БЮДЖЕТ</t>
  </si>
  <si>
    <t>112/226</t>
  </si>
  <si>
    <t>112/212</t>
  </si>
  <si>
    <t>112/266</t>
  </si>
  <si>
    <t>112/222</t>
  </si>
  <si>
    <t>321/262</t>
  </si>
  <si>
    <t>321/264</t>
  </si>
  <si>
    <t>851/291</t>
  </si>
  <si>
    <t>852/291</t>
  </si>
  <si>
    <t>853/291</t>
  </si>
  <si>
    <t>247/223</t>
  </si>
  <si>
    <t>244/223</t>
  </si>
  <si>
    <t>МБ</t>
  </si>
  <si>
    <t>В том числе всего</t>
  </si>
  <si>
    <t>З/плата</t>
  </si>
  <si>
    <t>налоги</t>
  </si>
  <si>
    <t>340 без 342</t>
  </si>
  <si>
    <t>всего 244</t>
  </si>
  <si>
    <t>кроме 244</t>
  </si>
  <si>
    <t>итого МБ</t>
  </si>
  <si>
    <t>ВНЕБЮДЖЕТ</t>
  </si>
  <si>
    <t>ЭТУ СТРОКУ РАСПЕЧАТЫВАТЬ НЕ НАДО, ЕСЛИ ЕСТЬ ЗАМ!!</t>
  </si>
  <si>
    <t>КБ</t>
  </si>
  <si>
    <t>ВБ</t>
  </si>
  <si>
    <t>Услуги                              по содержанию имущества</t>
  </si>
  <si>
    <t>Субсидия                                                           на финансовое обеспечение муниципального задания</t>
  </si>
  <si>
    <t>Карандаши</t>
  </si>
  <si>
    <t>упак</t>
  </si>
  <si>
    <t>Проверка качества огнезащиты кровли</t>
  </si>
  <si>
    <t>Арендная плата за пользование имуществом</t>
  </si>
  <si>
    <t>Обучение по пожарной безопасности</t>
  </si>
  <si>
    <t>Ставка                арендной платы</t>
  </si>
  <si>
    <t>II.  Расчет расходов по виду расходов 119 "Взносы по обязательному социальному страхованию на выплаты по оплате труда работников                                                           и иные выплаты работникам учреждений"</t>
  </si>
  <si>
    <t>возмещение истцу расходов на государственную пошлину и уплата неустойки, оплата расходов                 на экспертизу судебным актом, возмещение ущерба должностным лицом по суду</t>
  </si>
  <si>
    <t>IV.  Расчет расходов по виду расходов 113 "Иные выплаты, за исключением фонда оплаты труда  учреждений, лицам,                                                                       привлекаемым согласно законодательству для выполнения отдельных полномочий"</t>
  </si>
  <si>
    <t>Тариф                         (с учетом НДС), руб.</t>
  </si>
  <si>
    <t>Стоимость                     за единицу, руб.</t>
  </si>
  <si>
    <t>Ставка налога,              %</t>
  </si>
  <si>
    <t>Количество месяцев                (дней)</t>
  </si>
  <si>
    <t>Количество               дней,                 (месяцев)</t>
  </si>
  <si>
    <t>Количество месяцев                 (дней)</t>
  </si>
  <si>
    <t>Количество месяцев,               (дней)</t>
  </si>
  <si>
    <t>II.  Расчет расходов по виду расходов 119 "Взносы по обязательному социальному страхованию на выплаты по оплате труда работников                                                    и иные выплаты работникам учреждений"</t>
  </si>
  <si>
    <t>Количество                месяцев (дней)</t>
  </si>
  <si>
    <t>Количество               месяцев, (дней)</t>
  </si>
  <si>
    <t>Количество               месяцев (дней)</t>
  </si>
  <si>
    <t>XI.  Расчет расходов по виду расходов 407 "Капитальные вложения на строительство объектов недвижимого имущества                                                                              государственными (муниципальными) учреждениями"</t>
  </si>
  <si>
    <t>Средняя               стоимость, руб.</t>
  </si>
  <si>
    <t>Период                      предоставления услуг, (кол-во месяцев)</t>
  </si>
  <si>
    <t>Количество месяцев,                 (дней)</t>
  </si>
  <si>
    <t>II.  Расчет расходов по виду расходов 119 "Взносы по обязательному социальному страхованию на выплаты по оплате труда работников                                                         и иные выплаты работникам учреждений"</t>
  </si>
  <si>
    <t>Количество месяцев                   (дней)</t>
  </si>
  <si>
    <t>Проведение проф. гигиенической подготовки сотрудников</t>
  </si>
  <si>
    <t>Е.С. Пинегина</t>
  </si>
  <si>
    <r>
      <rPr>
        <b/>
        <sz val="14"/>
        <color rgb="FFFFFF00"/>
        <rFont val="Arial Cyr"/>
        <charset val="204"/>
      </rPr>
      <t xml:space="preserve">ОТКЛОНЕНИЕ ДОЛЖНО РАВНЯТЬСЯ </t>
    </r>
    <r>
      <rPr>
        <b/>
        <sz val="18"/>
        <color rgb="FFFFFF00"/>
        <rFont val="Arial Cyr"/>
        <charset val="204"/>
      </rPr>
      <t xml:space="preserve"> 0! </t>
    </r>
  </si>
  <si>
    <r>
      <t xml:space="preserve">РАСХОДЫ - (минус) ЗАКУПКИ  = </t>
    </r>
    <r>
      <rPr>
        <b/>
        <sz val="16"/>
        <color rgb="FFFFFF00"/>
        <rFont val="Arial Cyr"/>
        <charset val="204"/>
      </rPr>
      <t xml:space="preserve">0 </t>
    </r>
    <r>
      <rPr>
        <b/>
        <sz val="12"/>
        <color rgb="FFFFFF00"/>
        <rFont val="Arial Cyr"/>
        <charset val="204"/>
      </rPr>
      <t xml:space="preserve"> (ДОЛЖНО РАВНЯТЬСЯ НУЛЮ!!)</t>
    </r>
  </si>
  <si>
    <t>44 - ФЗ  БУ</t>
  </si>
  <si>
    <t>223 - ФЗ АУ</t>
  </si>
  <si>
    <t>44 - ФЗ БУ</t>
  </si>
  <si>
    <t>44 - ФЗ АУ</t>
  </si>
  <si>
    <t>* ВЫБРАТЬ СТАТУС ПЛАНА: "ПЕРВОНАЧАЛЬНЫЙ"  = ПУСТО; "С УЧЕТОМ ИЗМЕНЕНИЙ"; "П Р О Е К Т"</t>
  </si>
  <si>
    <t>НЕОБХОДИМО ЗАПОЛНИТЬ!!</t>
  </si>
  <si>
    <t>по контрактам (договорам),  заключенным до начала текущего финансового года                                                        с учетом требований Федерального закона № 44-ФЗ и Федерального закона № 223-ФЗ</t>
  </si>
  <si>
    <t>2026 год</t>
  </si>
  <si>
    <t>ВСЕГО закупки по ПФХД</t>
  </si>
  <si>
    <t>05301416</t>
  </si>
  <si>
    <t>001</t>
  </si>
  <si>
    <t>Обращение с ТКО</t>
  </si>
  <si>
    <t>Негативное воздействие на работу ЦС водоотведения</t>
  </si>
  <si>
    <t>куб.м.</t>
  </si>
  <si>
    <t xml:space="preserve">Промывка системы отопления                                                      </t>
  </si>
  <si>
    <t>промывка радиаторы 7-ми секционные</t>
  </si>
  <si>
    <t>промывка регистров</t>
  </si>
  <si>
    <t>промывка системы ГВС</t>
  </si>
  <si>
    <t>м.</t>
  </si>
  <si>
    <t>Спец. оценка условий труда (СОУТ)</t>
  </si>
  <si>
    <t>Приобретение учебного оборудования (расшифровать)</t>
  </si>
  <si>
    <t>Приобретение игрового оборудования (расшифровать)</t>
  </si>
  <si>
    <t>Приобретение мебели (расшифровать)</t>
  </si>
  <si>
    <t>Приобретение прочих основных средств (расшифровать)</t>
  </si>
  <si>
    <t>6.1.</t>
  </si>
  <si>
    <t>6.2.</t>
  </si>
  <si>
    <t>2.2.</t>
  </si>
  <si>
    <t>3.2.</t>
  </si>
  <si>
    <t>2.1.</t>
  </si>
  <si>
    <t>Итого КОСГУ 347</t>
  </si>
  <si>
    <t xml:space="preserve">            КОСГУ  347</t>
  </si>
  <si>
    <t>Спортивный инвентарь</t>
  </si>
  <si>
    <t>Учебные пособия, справочная, методическая литература</t>
  </si>
  <si>
    <t>Итого СУБВЕНЦИЯ по статье 340</t>
  </si>
  <si>
    <t>Итого местный бюджет по статье 340</t>
  </si>
  <si>
    <t>Гкал</t>
  </si>
  <si>
    <t>кВтч</t>
  </si>
  <si>
    <t>КОСГУ 344</t>
  </si>
  <si>
    <t>КОСГУ 345</t>
  </si>
  <si>
    <t>КОСГУ 346</t>
  </si>
  <si>
    <t>КОСГУ 347</t>
  </si>
  <si>
    <t>КОСГУ 341</t>
  </si>
  <si>
    <t>КОСГУ 342</t>
  </si>
  <si>
    <t>Итого без 342</t>
  </si>
  <si>
    <t>ВСЕГО Косгу 340</t>
  </si>
  <si>
    <t>КФО 4 КБ</t>
  </si>
  <si>
    <t>КФО 4 МБ</t>
  </si>
  <si>
    <t>6.1</t>
  </si>
  <si>
    <t>6.2</t>
  </si>
  <si>
    <t>6.3</t>
  </si>
  <si>
    <t>6.4</t>
  </si>
  <si>
    <t>6.5</t>
  </si>
  <si>
    <t>6.6</t>
  </si>
  <si>
    <t>6.7</t>
  </si>
  <si>
    <t xml:space="preserve">Текущий ремонт </t>
  </si>
  <si>
    <t xml:space="preserve">            КОСГУ  342</t>
  </si>
  <si>
    <t>№              п/п</t>
  </si>
  <si>
    <t>подпись</t>
  </si>
  <si>
    <t>Зам. заведующего</t>
  </si>
  <si>
    <t>Игрушки, игры/ ирговые наборы</t>
  </si>
  <si>
    <t>Облачное хранение информационных баз 1С</t>
  </si>
  <si>
    <t>Технический анализ и внедрение настроек 1С</t>
  </si>
  <si>
    <t>Индивидуальные консультации 1С</t>
  </si>
  <si>
    <t>Испытание леерных ограждений</t>
  </si>
  <si>
    <t>раб. мест</t>
  </si>
  <si>
    <t>Сумма контрактов/ договоров, заключенных в конце прошлого (2023) финансового года на текущий (2024) фин. год</t>
  </si>
  <si>
    <t>Ремонт кухонного оборудования</t>
  </si>
  <si>
    <t>Ремонт прочего оборудования</t>
  </si>
  <si>
    <t>м2/мес.</t>
  </si>
  <si>
    <t>Итого по статье 340 Местный бюджет + Субвенция</t>
  </si>
  <si>
    <t>Приобретение материальных запасов (комплектующих, материалов, деталей и прочих изделий для ПК с целью их сборки в единый инвентарный объект, либо с целью дооборудования (модернизации) имеющегося ПК, учитываемого в качестве объекта ОС</t>
  </si>
  <si>
    <t>Обновление и поставка средств защиты информации "АРМ ГИС РО", ПО VivN Client, Secret Net Studio</t>
  </si>
  <si>
    <t>Обновление и поставка средств защиты информации МИС "Система электронного документооборота", ПО VivN Client, Secret Net Studio</t>
  </si>
  <si>
    <t>Сканер рабочего места (2 места)</t>
  </si>
  <si>
    <t>оплата труда и начислений на оплату труда</t>
  </si>
  <si>
    <t>приобретение шкафов для метод.литературы, водонагревателей, утюга, перфоратора</t>
  </si>
  <si>
    <t xml:space="preserve"> ремонт оборудования, вывоз снега,обслуживание орг.техники</t>
  </si>
  <si>
    <t>питание (род.плата)</t>
  </si>
  <si>
    <t>приобретение канц.товаров, игрушек, стройматериалов, хоз.материалов, спец.одежды</t>
  </si>
  <si>
    <t>Мероприятия по профилактике терроризма и экстремизма</t>
  </si>
  <si>
    <t>Испытание пожарных гидрантов</t>
  </si>
  <si>
    <t>1.</t>
  </si>
  <si>
    <t>Материально-техническое обеспечение</t>
  </si>
  <si>
    <t>(ВР 244)               225, 226,                 310, 346</t>
  </si>
  <si>
    <t xml:space="preserve">(ВР 243)              225, 226,                 </t>
  </si>
  <si>
    <t xml:space="preserve">(ВР 244)               225, 226,                 </t>
  </si>
  <si>
    <t>(ВР 244)                              310</t>
  </si>
  <si>
    <t>(ВР 244)                              340</t>
  </si>
  <si>
    <t>(10)  Мероприятия по профилактике терроризма                             и экстремизма</t>
  </si>
  <si>
    <t>(02)  Капитальный ремонт (капитальный ремонт зданий, сооружений, благоустройство, ПСД)</t>
  </si>
  <si>
    <t>(01)  Материально- техническое обеспечение (приобретение основных средств)</t>
  </si>
  <si>
    <t xml:space="preserve"> Материально- техническое обеспечение (приобретение материальных запасов)</t>
  </si>
  <si>
    <t xml:space="preserve">Заключение № 131-2021-ТО от 15.10.2021 по результатм обследования здания:           176000.00 разработка проектно-сметной документации по кап.рем. системы энергоснабжения, 113500.00 разработка проектно-сметной документации по кап.рем. полов первого этажа здания  </t>
  </si>
  <si>
    <t>Зарядка огнетушителей</t>
  </si>
  <si>
    <t>ОП-5</t>
  </si>
  <si>
    <t>ОП-4</t>
  </si>
  <si>
    <t>ОУ-3</t>
  </si>
  <si>
    <t>ОП-</t>
  </si>
  <si>
    <t>2 раза в год</t>
  </si>
  <si>
    <t>Текущий ремонт (расшифровать)</t>
  </si>
  <si>
    <t xml:space="preserve">Разработка ПСД </t>
  </si>
  <si>
    <t>Горячее водоснабжение</t>
  </si>
  <si>
    <t>м2/в месяц</t>
  </si>
  <si>
    <t xml:space="preserve">промывка системы отопления                                                      </t>
  </si>
  <si>
    <t xml:space="preserve">Промывка системы отопления (расшифровать по договору)                                            </t>
  </si>
  <si>
    <t>Техническое обслуживание бассейна</t>
  </si>
  <si>
    <t>Обслуживание УУТЭ</t>
  </si>
  <si>
    <t>Услуги физической охраны (ЧОП)</t>
  </si>
  <si>
    <t xml:space="preserve">Услуги вневедомственной охраны </t>
  </si>
  <si>
    <t>Оплата услуг по техническому обслуживанию и ремонту оборудования и инвентаря в части административно-хозяйственного обеспечения      (расшифровать)</t>
  </si>
  <si>
    <t>Оплата услуг по техническому обслуживанию и ремонту вычислительной техники    (расшифровать)</t>
  </si>
  <si>
    <t>Обслуживание 1С  (расшифровать)</t>
  </si>
  <si>
    <t>Услуги по защите информационных систем</t>
  </si>
  <si>
    <t>Прочие услуги (расшифровать)</t>
  </si>
  <si>
    <t>РАЗДЕЛ "ДОХОДЫ"  ЗАПОЛНЯЕТСЯ ВРУЧНУЮ!!!</t>
  </si>
  <si>
    <t>час.</t>
  </si>
  <si>
    <t>ДОВЕДЕНО ВСЕГО на ПИТАНИЕ БЮДЖЕТУ :</t>
  </si>
  <si>
    <t>ПЛАН =</t>
  </si>
  <si>
    <t>Оплата услуг по техническому обслуживанию и ремонту оборудования и инвентаря в части административно-хозяйственного обеспечения (расшифровать)</t>
  </si>
  <si>
    <t>Оплата услуг по техническому обслуживанию и ремонту вычислительной техники (расшифровать)</t>
  </si>
  <si>
    <t>(ВР 244)                              226</t>
  </si>
  <si>
    <t>(ВР 244)                              225</t>
  </si>
  <si>
    <t xml:space="preserve"> Прочие                             услуги</t>
  </si>
  <si>
    <t>Услуги по содержанию имущеста, текущий ремонт</t>
  </si>
  <si>
    <t>зарплата с налогами</t>
  </si>
  <si>
    <t>питание</t>
  </si>
  <si>
    <t>прочее</t>
  </si>
  <si>
    <t>коммунальные усл.</t>
  </si>
  <si>
    <t>2-й, 3-й год заполняем вручную</t>
  </si>
  <si>
    <t>Мероприятия по пожарной                       безопасности:                               (капитальный ремонт зданий, сооружений, благоустройство, ПСД)</t>
  </si>
  <si>
    <t>(09)  Мероприятия                по пожарной                       безопасности                  (услуги и          материально-техническое обеспечение)</t>
  </si>
  <si>
    <t>Доходы  4+5</t>
  </si>
  <si>
    <t>Доходы 4+2</t>
  </si>
  <si>
    <t>Расходы                      4+2</t>
  </si>
  <si>
    <t>Расходы                      4+5</t>
  </si>
  <si>
    <t>СУММЫ                                       контрактов/ договоров - заполняем ВРУЧНУЮ                          (КФО 4,  5,  2)!!!</t>
  </si>
  <si>
    <t>ИТОГО  (44-ФЗ)</t>
  </si>
  <si>
    <t>Единица измерения</t>
  </si>
  <si>
    <t>Прочие услуги по содержанию имущества (расшифровать)</t>
  </si>
  <si>
    <t>Приобретение компьютерной и оргтехники (расшифровать)</t>
  </si>
  <si>
    <t>Приобретение оборудования, бытовой техники (расшифровать)</t>
  </si>
  <si>
    <t>Приобретение прочего имущества (расшифровать)</t>
  </si>
  <si>
    <t>(расшифровать)</t>
  </si>
  <si>
    <t>Материальные запасы однократного применения</t>
  </si>
  <si>
    <t>Итого КОСГУ 349</t>
  </si>
  <si>
    <t>5</t>
  </si>
  <si>
    <t xml:space="preserve">            КОСГУ  349</t>
  </si>
  <si>
    <t>Итого 340 МБ без 342</t>
  </si>
  <si>
    <t>Итого 340 МБ с 342</t>
  </si>
  <si>
    <t>(стр. 756- 738)</t>
  </si>
  <si>
    <t>КОСГУ 349</t>
  </si>
  <si>
    <t>Обучение по 44-ФЗ</t>
  </si>
  <si>
    <t xml:space="preserve">            КОСГУ  344</t>
  </si>
  <si>
    <t>Итого по статье 340    в том числе:</t>
  </si>
  <si>
    <t>Мероприятия по противопожарной безопасности</t>
  </si>
  <si>
    <t>26421.6</t>
  </si>
  <si>
    <t>26421.7</t>
  </si>
  <si>
    <t>Количество ПУ</t>
  </si>
  <si>
    <t>Приобретение музыкального оборудования (расшифровать)</t>
  </si>
  <si>
    <t>Приобретение спортивного оборудования (расшифровать)</t>
  </si>
  <si>
    <t>3.3.</t>
  </si>
  <si>
    <t>2.3.</t>
  </si>
  <si>
    <t>2.4.</t>
  </si>
  <si>
    <t>3.1.</t>
  </si>
  <si>
    <t>Моющие, чистящие средства и.т.п.</t>
  </si>
  <si>
    <t>Прочие хозяйственные товары</t>
  </si>
  <si>
    <t xml:space="preserve">3.1. Итого </t>
  </si>
  <si>
    <t>3.2. Итого</t>
  </si>
  <si>
    <t>3.3. Итого</t>
  </si>
  <si>
    <t>Прочие материальные запасы (расшифровать)</t>
  </si>
  <si>
    <t>Вода питьевая бутилированная</t>
  </si>
  <si>
    <t>3.4.</t>
  </si>
  <si>
    <t>3.5.</t>
  </si>
  <si>
    <t>3.6.</t>
  </si>
  <si>
    <t xml:space="preserve">3.6. Итого </t>
  </si>
  <si>
    <t xml:space="preserve">3.5. Итого </t>
  </si>
  <si>
    <t xml:space="preserve">3.4. Итого </t>
  </si>
  <si>
    <t xml:space="preserve">3.1.  Итого </t>
  </si>
  <si>
    <t>3.2.  Итого</t>
  </si>
  <si>
    <t>3.4. Итого</t>
  </si>
  <si>
    <t>3.5.  Итого</t>
  </si>
  <si>
    <t>3.6.  Итого</t>
  </si>
  <si>
    <t>4.</t>
  </si>
  <si>
    <t xml:space="preserve">ИТОГО ПО ВИДУ РАСХОДОВ 243 </t>
  </si>
  <si>
    <t>Приобретение материальных  запасов                         за счет средств СУБВЕНЦИИ (учебные расходы)</t>
  </si>
  <si>
    <t>Начальник финансово-экономического отдела управления образования и молодежной политики</t>
  </si>
  <si>
    <t>Мероприятия по  профилактике терроризма и экстремизма</t>
  </si>
  <si>
    <t>Капитальный ремонт (ремонт) (включая разработку проектно-сметной документации), строительный контроль</t>
  </si>
  <si>
    <t>Приобретение основных средств и материальных запасов</t>
  </si>
  <si>
    <t>Итого КВР 243</t>
  </si>
  <si>
    <t>Итого КВР 244</t>
  </si>
  <si>
    <t>3.3.  Итого</t>
  </si>
  <si>
    <t>3.4.  Итого</t>
  </si>
  <si>
    <t>Е.А. Ционова</t>
  </si>
  <si>
    <t>мероприятия по профилактике терроризма и экстремизма:         1500 620 730 10</t>
  </si>
  <si>
    <t>2027 год</t>
  </si>
  <si>
    <t>ПЛАН  = ДЕТИ * ЦЕНА в день * 212 (дней)-ПЛАН ДНЕЙ на 1 чел. в год по МЗ</t>
  </si>
  <si>
    <t>Раб. дней в году</t>
  </si>
  <si>
    <t>к-во месяцев</t>
  </si>
  <si>
    <t>Среднегодовое к-во дней  в месяце</t>
  </si>
  <si>
    <t>Размер Родительской платы                        по постановлению</t>
  </si>
  <si>
    <t>в месяц</t>
  </si>
  <si>
    <t>в день</t>
  </si>
  <si>
    <t>Ставка налога,          %</t>
  </si>
  <si>
    <t xml:space="preserve">из них ‹10.1›   </t>
  </si>
  <si>
    <t>в том числе субвенция:               КОСГУ  345</t>
  </si>
  <si>
    <t>в том числе субвенция:               КОСГУ  346</t>
  </si>
  <si>
    <t>РАСЧЕТ</t>
  </si>
  <si>
    <t>Природный газ, поступающий по газораспределительным сетям</t>
  </si>
  <si>
    <t>в том числе внебюджет:               КОСГУ  341</t>
  </si>
  <si>
    <t>в том числе местный бюджет:               КОСГУ  341</t>
  </si>
  <si>
    <t xml:space="preserve">           КОСГУ  344</t>
  </si>
  <si>
    <t xml:space="preserve">итого </t>
  </si>
  <si>
    <t>МЕСТНЫЙ Б.</t>
  </si>
  <si>
    <t>244/ 223</t>
  </si>
  <si>
    <t>КРАЕВОЙ Б.</t>
  </si>
  <si>
    <t xml:space="preserve">Коммунальные услуги   ВСЕГО (244+247) </t>
  </si>
  <si>
    <t>КОСГУ 340:</t>
  </si>
  <si>
    <t>транспортные расходы</t>
  </si>
  <si>
    <t>Оплата проезда при командировках</t>
  </si>
  <si>
    <t>в том числе:                    субсидии на финансовое обеспечение выполнения государственного (муниципального) задания                за счет средств бюджета публично-правового образования, создавшего учреждение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</si>
  <si>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</si>
  <si>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 xml:space="preserve"> от приносящей доход деятельности</t>
  </si>
  <si>
    <t>из них:                  увеличение остатков денежных средств за счет возврата дебиторской задолженности прошлых лет</t>
  </si>
  <si>
    <t>в том числе:               доходы от собственности, всего</t>
  </si>
  <si>
    <t>в том числе:               целевые субсидии</t>
  </si>
  <si>
    <t>КФО 2 без добровольных</t>
  </si>
  <si>
    <t>в том числе:   субсидии на финансовое обеспечение выполнения государственного (муниципального) задания                                     за счет средств бюджета публично-правового образования, создавшего учреждение</t>
  </si>
  <si>
    <t>А.А. Борисенко</t>
  </si>
  <si>
    <t xml:space="preserve">Муниципальное автономное дошкольное образовательное учреждение  </t>
  </si>
  <si>
    <t>Е.В. Логина</t>
  </si>
  <si>
    <t>ИНН</t>
  </si>
  <si>
    <t>30206X86230</t>
  </si>
  <si>
    <t xml:space="preserve">223 - ФЗ </t>
  </si>
  <si>
    <t>ИТОГО  (223-ФЗ)</t>
  </si>
  <si>
    <t>КФО 4 (44-ФЗ)</t>
  </si>
  <si>
    <t>КФО 4 (223-ФЗ)</t>
  </si>
  <si>
    <t>КФО 5 (44-ФЗ)</t>
  </si>
  <si>
    <t>КФО 5 (223-ФЗ)</t>
  </si>
  <si>
    <t>КФО 2 (44-ФЗ)</t>
  </si>
  <si>
    <t>КФО 2 (223-ФЗ)</t>
  </si>
  <si>
    <t>20 25</t>
  </si>
  <si>
    <t>Контрольные испытания электрооборудования</t>
  </si>
  <si>
    <t>СРОК  очередной поверки (д/мес/год)</t>
  </si>
  <si>
    <t>СРОК очередной поверки ПУ ХВС</t>
  </si>
  <si>
    <t>СРОК очередной поверки ПУ ГВС</t>
  </si>
  <si>
    <t>СРОК очередной поверки УУТЭ</t>
  </si>
  <si>
    <t>МАДОУ №</t>
  </si>
  <si>
    <t>Итого водоканал</t>
  </si>
  <si>
    <t>Перекатка пожарных рукавов</t>
  </si>
  <si>
    <t>Администрация Уссурийского городского округа Приморского края</t>
  </si>
  <si>
    <t>Директор  "МЦФО" УГО ПК</t>
  </si>
  <si>
    <t>Проверка вентиляционных систем</t>
  </si>
  <si>
    <t>Техническое обслуживание медоборудования</t>
  </si>
  <si>
    <t>ТО кондиционеров</t>
  </si>
  <si>
    <t>Приобретение програмного обеспечения ЮКОЗ</t>
  </si>
  <si>
    <t>Гигиенические салфетки и полотенца</t>
  </si>
  <si>
    <t>Средство для сантехники</t>
  </si>
  <si>
    <t>берем льготников по факту 58/2+55=84</t>
  </si>
  <si>
    <t>денег дали на 9 мес. С каждого месяца  минус 3 дня  = 156 дней</t>
  </si>
  <si>
    <t>84*235,81*156 = 3090054.24</t>
  </si>
  <si>
    <t>Расчет детей.</t>
  </si>
  <si>
    <t>20 25 г.</t>
  </si>
  <si>
    <t>Подписка на электронные издания (книгозаказ)</t>
  </si>
  <si>
    <t>на 2026 г. (текущий финансовый год)</t>
  </si>
  <si>
    <t>на 2027 г. (первый год планового периода)</t>
  </si>
  <si>
    <t>на 2028 г. (второй год планового периода)</t>
  </si>
  <si>
    <t>План финансово-хозяйственной деятельности на 2026 год и плановый период 2027-2028 годов (далее - План) по учреждению</t>
  </si>
  <si>
    <t>на обоснованность расчетов, приведенных в пояснительной записке к Плану финансово-хозяйственной деятельности  на 2026 год и плановый период 2027-2028 годов, и соответствия показателей в информации о планируемых объемах расходных обязательств по учреждению:</t>
  </si>
  <si>
    <t>20 26</t>
  </si>
  <si>
    <t>и  плановый период   2027  -  2028 г.г.</t>
  </si>
  <si>
    <t xml:space="preserve">на 2026 год и плановый период 2027 - 2028 гг. </t>
  </si>
  <si>
    <t>Муниципальное автономное дошкольное образовательное учреждение "Детский сад № 6" г. Уссурийска УГО ПК</t>
  </si>
  <si>
    <t>Итого  КОСГУ 341</t>
  </si>
  <si>
    <t>в том числе субвенция:               КОСГУ  341</t>
  </si>
  <si>
    <t>3.1.  Итого</t>
  </si>
  <si>
    <r>
      <t>0701 1540 172 03</t>
    </r>
    <r>
      <rPr>
        <b/>
        <sz val="12"/>
        <color theme="1"/>
        <rFont val="Calibri"/>
        <family val="2"/>
        <charset val="204"/>
        <scheme val="minor"/>
      </rPr>
      <t>З</t>
    </r>
  </si>
  <si>
    <t>0701 1540 172 03К</t>
  </si>
  <si>
    <t>0701 1540 172 03П</t>
  </si>
  <si>
    <t>ВСЕГО местный бюджет</t>
  </si>
  <si>
    <t>0701 1520 193 070 (211+213)</t>
  </si>
  <si>
    <t>0701 1520 193 070 (225)</t>
  </si>
  <si>
    <t>0701 1520 193 070 (226)</t>
  </si>
  <si>
    <t>0701 1520 193 070 (310)</t>
  </si>
  <si>
    <t>0701 1520 193 070 (341)</t>
  </si>
  <si>
    <t>0701 1520 193 070 (345)</t>
  </si>
  <si>
    <t>0701 1520 193 070 (346)</t>
  </si>
  <si>
    <t>Итого ст. 340</t>
  </si>
  <si>
    <t>ВСЕГО СУБВЕНЦИЯ</t>
  </si>
  <si>
    <t>в том числе:  мероприятия по противопожарной безопасности:         1540 620 100 09</t>
  </si>
  <si>
    <t>План</t>
  </si>
  <si>
    <t>Факт</t>
  </si>
  <si>
    <t>% исполнения</t>
  </si>
  <si>
    <t>Иные выплаты выплаты</t>
  </si>
  <si>
    <t>Арендная плата                 за пользование имуществом</t>
  </si>
  <si>
    <t>2028 год</t>
  </si>
  <si>
    <t>Наименование                вида услуги</t>
  </si>
  <si>
    <t xml:space="preserve">Предварительные данные к защите бюджета 2026 - 2028 г.г.                                                                                                                                                                                                                    </t>
  </si>
  <si>
    <t>26.12.2024 г.</t>
  </si>
  <si>
    <t>Приобретение лекарственных препаратов и материалов, применяемых в медицинских целях</t>
  </si>
  <si>
    <t>приобретение медицинских аптечек и санитарных сумок; перевязочных средств (ваты, марли, бинтов), шприцов, игл, катетеров, канюль для переливания, стерильных перчаток и прочих медицинских расходных материалов, антисептиков, дезинфицирующих материалов, систем, тест-полосок, применяемых в медицинских целях. (письмо Минфина РФ от 08.05.2019 № 02-08-10/34105)</t>
  </si>
  <si>
    <t>(ФИО)</t>
  </si>
  <si>
    <t>ВСЕГО ДОХОДОВ</t>
  </si>
  <si>
    <t>ИТОГО по статье 440</t>
  </si>
  <si>
    <t>ПРОВЕРКА:    ДОЛЖНО РАВНЯТЬСЯ "0"</t>
  </si>
  <si>
    <t>ИТОГО по подстатье</t>
  </si>
  <si>
    <t>подстатья КОСГУ</t>
  </si>
  <si>
    <t xml:space="preserve">6.2.   Доходы от оказания платных услуг (работ):
</t>
  </si>
  <si>
    <t xml:space="preserve">6.1.   Уменьшение стоимости прочих оборотных ценностей (материалов) :
</t>
  </si>
  <si>
    <t xml:space="preserve">6.  Доходы по статье КОСГУ 440 "Уменьшение стоимости материальных запасов".
</t>
  </si>
  <si>
    <t>ИТОГО по статье 180</t>
  </si>
  <si>
    <t xml:space="preserve">5.2.   Иные доходы :
</t>
  </si>
  <si>
    <t xml:space="preserve">5.1.   Невыясненные поступления :
</t>
  </si>
  <si>
    <t xml:space="preserve">5.  Доходы по статье КОСГУ 180 "Прочие доходы".
</t>
  </si>
  <si>
    <t>ИТОГО по статье 150</t>
  </si>
  <si>
    <t>Номер, дата соглашения о предоставлении из бюджета Уссурийского городского округа Приморского края субсидий на финансовое обеспечение                                                                   выполнения муниципального задания и оказания муниципальных услуг</t>
  </si>
  <si>
    <t xml:space="preserve">4.3.  Поступления капитального характера бюджетным и автономным учреждениям от сектора государственного управления:
</t>
  </si>
  <si>
    <t>Безвозмездные денежные поступления  (добровольные пожертвования)</t>
  </si>
  <si>
    <t xml:space="preserve">4.2.  Поступления текущего характера от иных резидентов (за исключением сектора государственного управления и организаций государственного сектора):
</t>
  </si>
  <si>
    <t xml:space="preserve">4.1.  Поступления текущего характера бюджетным и автономным учреждениям от сектора государственного управления:
</t>
  </si>
  <si>
    <t xml:space="preserve">4.  Расчет доходов по статье КОСГУ 150  "Безвозмездные денежные поступления текущего характера".
</t>
  </si>
  <si>
    <t>ИТОГО по статье 140</t>
  </si>
  <si>
    <t xml:space="preserve">3.2.   Доходы от штрафных санкций за нарушение законодательства о закупках и нарушение условий контрактов (договоров):
</t>
  </si>
  <si>
    <t xml:space="preserve">3.1.   Возмещение ущерба имуществу (за исключением страховых возмещений) :
</t>
  </si>
  <si>
    <t xml:space="preserve">3.  Доходы по статье КОСГУ 140 "Штрафы, пени, неустойки, возмещения ущерба".
</t>
  </si>
  <si>
    <t>ИТОГО по статье 130</t>
  </si>
  <si>
    <t>Возмещение</t>
  </si>
  <si>
    <t xml:space="preserve">2.7. Доходы от возмещений Фондом пенсионного и социального страхования Российской Федерации расходов :
</t>
  </si>
  <si>
    <t xml:space="preserve">2.6. Доходы бюджета от возврата дебиторской задолженности прошлых лет :
</t>
  </si>
  <si>
    <t xml:space="preserve">2.5. Доходы по условным арендным платежам :
</t>
  </si>
  <si>
    <t xml:space="preserve">2.4. Доходы от компенсации затрат :
</t>
  </si>
  <si>
    <t>КБК 0701 1540172030</t>
  </si>
  <si>
    <t>КБК 0701 154017203П</t>
  </si>
  <si>
    <t>КБК 0701 154017203К</t>
  </si>
  <si>
    <t>КБК 0701 154017203З</t>
  </si>
  <si>
    <t>КБК 0701 1520193070 13М</t>
  </si>
  <si>
    <t>Номер, дата соглашения о предоставлении из бюджета Уссурийского городского округа Приморского края субсидий на финансовое обеспечение    выполнения муниципального задания и оказания муниципальных услуг</t>
  </si>
  <si>
    <t xml:space="preserve">2.3. Доходы муниципальных учреждений от поступлений субсидий на финансовое обеспечение выполнения муниципального задания:
</t>
  </si>
  <si>
    <t>Тариф, утвержденный номармативно-правовым актом Админитсрации                       УГО ПК, руб.</t>
  </si>
  <si>
    <t>Количество занятий                            в неделю</t>
  </si>
  <si>
    <t xml:space="preserve">Количество детей                 </t>
  </si>
  <si>
    <t>Наименование услуги</t>
  </si>
  <si>
    <t xml:space="preserve">2.2.   Расчет доходов от оказания платных услуг (работ) потребителями соответствующих услуг (работ):
</t>
  </si>
  <si>
    <t>Родительская плата без льгот</t>
  </si>
  <si>
    <t>Родительская плата с льготой 50%</t>
  </si>
  <si>
    <t>Размер платы, взимаемой с родителей (законных представителей)                           за присмотр и уход, установленный нормативным правовым актом администрации УГО ПК, руб.</t>
  </si>
  <si>
    <t>Количество детодней</t>
  </si>
  <si>
    <t xml:space="preserve">2.1.   Расчет доходов от поступления платы, взимаемой с родителей (законных представителей) за присмотр и уход:
</t>
  </si>
  <si>
    <t xml:space="preserve">2.  Расчет доходов по статье КОСГУ 130  "Доходы от оказания платных услуг (работ), компенсаций затрат".
</t>
  </si>
  <si>
    <t>ИТОГО по статье 120</t>
  </si>
  <si>
    <t>ИТОГО  по подстатье</t>
  </si>
  <si>
    <t>Аренда помещения</t>
  </si>
  <si>
    <t>Планируемый объем предоставления имущества в аренду (натуральные показатели)</t>
  </si>
  <si>
    <t>Плата (тариф) арендной платы за единицу площади (обекта), руб.</t>
  </si>
  <si>
    <t>Наименование обекта</t>
  </si>
  <si>
    <t xml:space="preserve">1.1.   Расчет доходов от  от операционной аренды:
</t>
  </si>
  <si>
    <t xml:space="preserve">1.  Расчет доходов по статье КОСГУ 120 "Доходы от собственности"
</t>
  </si>
  <si>
    <t>июня</t>
  </si>
  <si>
    <t>(Д О Х О Д Ы)</t>
  </si>
  <si>
    <t>КФО 4,5,2</t>
  </si>
  <si>
    <t>ТО автоматической пожарной сигнализации</t>
  </si>
  <si>
    <t xml:space="preserve">Обработка территории аккорицидная </t>
  </si>
  <si>
    <t>в 2026 году 365 календарных дней</t>
  </si>
  <si>
    <t>2026 г. поставить по результатам аукциона - кол-во ,цена, сумма</t>
  </si>
  <si>
    <t>разработан в соответствии с действующим Порядком, утвержденным постановлением администрации Уссурийского городского округа Приморского края от 05.07.2019 г. №1541-НПА.                 (В ред. Постановлений администрации Уссурийского городского округа от 16.06.2020 № 1335-НПА; от 12.07.2021 № 1553-НПА).</t>
  </si>
  <si>
    <t>всего  РАСХОДЫ</t>
  </si>
  <si>
    <t>МБ тыс. руб</t>
  </si>
  <si>
    <t>КБ тыс. руб</t>
  </si>
  <si>
    <t>ВБ тыс. руб</t>
  </si>
  <si>
    <t>Остаток на начало г.</t>
  </si>
  <si>
    <t>на 2028 год</t>
  </si>
  <si>
    <t>на 2027 год</t>
  </si>
  <si>
    <t>15401L505Б</t>
  </si>
  <si>
    <t>1540 121 230 02</t>
  </si>
  <si>
    <t>1540 620 100 09</t>
  </si>
  <si>
    <t>1540 620 730 10</t>
  </si>
  <si>
    <t>1540 120 540 01</t>
  </si>
  <si>
    <t>%                      исполнения</t>
  </si>
  <si>
    <t>" 06 " июня</t>
  </si>
  <si>
    <t>06</t>
  </si>
  <si>
    <t>СОГЛАСОВАНО:</t>
  </si>
  <si>
    <t xml:space="preserve">             УТВЕРЖДАЮ:</t>
  </si>
  <si>
    <t>Председатель наблюдательного</t>
  </si>
  <si>
    <t>Заведующий муниципального</t>
  </si>
  <si>
    <t>совета автономного учреждения</t>
  </si>
  <si>
    <t xml:space="preserve">автономного дошкольного </t>
  </si>
  <si>
    <t>Председатель:</t>
  </si>
  <si>
    <t>образовательного учреждения</t>
  </si>
  <si>
    <t xml:space="preserve"> Керлах Д.В.</t>
  </si>
  <si>
    <t>"Детский сад № 6" г. Уссурийска УГО ПК</t>
  </si>
  <si>
    <t>" 06 "</t>
  </si>
  <si>
    <t>"Детский сад № 6 " г. Уссурийска Уссурийского городского округа Приморского края</t>
  </si>
  <si>
    <t>Е.В.Логина</t>
  </si>
  <si>
    <t>А.А.Борисенко</t>
  </si>
  <si>
    <t>одно-2637</t>
  </si>
  <si>
    <t>услуги связи</t>
  </si>
  <si>
    <t>коммунальные услуги</t>
  </si>
  <si>
    <t>Ремонт групп/санузлы и подсобных помещений</t>
  </si>
  <si>
    <t>Ремонт видеонаблюдения</t>
  </si>
  <si>
    <t>ремонт оборудования ( стаиральная машина,посудомойка,кухонное оборудование)</t>
  </si>
  <si>
    <t>Поверка приборов</t>
  </si>
  <si>
    <t>Прочие услуги ( Изготовление баннеров,юр консултации,формирование отчетности,оценка рисков и тд)</t>
  </si>
  <si>
    <t>Монтаж системы видеонаблюдения</t>
  </si>
  <si>
    <t>Компьютер (системный блок , монитор, ноутбук )</t>
  </si>
  <si>
    <t>Водонагреватель</t>
  </si>
  <si>
    <t>Парогенератор</t>
  </si>
  <si>
    <t>Пылесос</t>
  </si>
  <si>
    <t>Стиральная машина</t>
  </si>
  <si>
    <t>Холодильник</t>
  </si>
  <si>
    <t>Стулья</t>
  </si>
  <si>
    <t>Штукатурка</t>
  </si>
  <si>
    <t xml:space="preserve">Линолеум </t>
  </si>
  <si>
    <t>Валики</t>
  </si>
  <si>
    <t>Кисти</t>
  </si>
  <si>
    <t>Монтажная пена</t>
  </si>
  <si>
    <t>Клей строительный</t>
  </si>
  <si>
    <t>Лента малярная</t>
  </si>
  <si>
    <t>Шлиф-шкурка</t>
  </si>
  <si>
    <t>Дюбель</t>
  </si>
  <si>
    <t>Саморез</t>
  </si>
  <si>
    <t>Цемент</t>
  </si>
  <si>
    <t>Грунтовка</t>
  </si>
  <si>
    <t>Известь</t>
  </si>
  <si>
    <t>Диск</t>
  </si>
  <si>
    <t>Сверло</t>
  </si>
  <si>
    <t>Металлопрофиль</t>
  </si>
  <si>
    <t>постельное белье</t>
  </si>
  <si>
    <t>покрывало</t>
  </si>
  <si>
    <t>подушки</t>
  </si>
  <si>
    <t>матрац</t>
  </si>
  <si>
    <t xml:space="preserve">Посуда пищевая </t>
  </si>
  <si>
    <t>Лампа LED</t>
  </si>
  <si>
    <t>Лампа ЛД-36</t>
  </si>
  <si>
    <t>Светильник LED</t>
  </si>
  <si>
    <t>Прожектор LED</t>
  </si>
  <si>
    <t>Евророзетка</t>
  </si>
  <si>
    <t>Кабель</t>
  </si>
  <si>
    <t>Автомат</t>
  </si>
  <si>
    <t>Кабель-канал</t>
  </si>
  <si>
    <t>Шина</t>
  </si>
  <si>
    <t>Труба ПВХгофр.</t>
  </si>
  <si>
    <t>Замки с ручками</t>
  </si>
  <si>
    <t>Труба пластиковая</t>
  </si>
  <si>
    <t>Фитинг</t>
  </si>
  <si>
    <t>Зеркало</t>
  </si>
  <si>
    <t>Аккумулятор</t>
  </si>
  <si>
    <t>Скоба металлическая</t>
  </si>
  <si>
    <t>Сиропы для оксигенотерапии</t>
  </si>
  <si>
    <t>Аттестационный 1С Фреш</t>
  </si>
  <si>
    <t>АСФК расширение</t>
  </si>
  <si>
    <t>Право на использование "1С:КП ЦГУ"</t>
  </si>
  <si>
    <t xml:space="preserve">ремонт к новому учебному году </t>
  </si>
  <si>
    <t>Этика и культура речи</t>
  </si>
  <si>
    <t>Музыкально-театральное искусство</t>
  </si>
  <si>
    <t>Адаптивная физкультура</t>
  </si>
  <si>
    <t>Формирование элементарных математических навыков</t>
  </si>
  <si>
    <t>Услуги оксигенотерапии</t>
  </si>
  <si>
    <t>Услуги физиотерапии</t>
  </si>
  <si>
    <t>Услуги по ведению групповой ингаляции</t>
  </si>
  <si>
    <t>Английский язык</t>
  </si>
  <si>
    <t>Хореография</t>
  </si>
  <si>
    <t>Музыкально-театральное исскуство</t>
  </si>
  <si>
    <t>Изобразительная деятельность</t>
  </si>
  <si>
    <t>Услуги по проведению групповых ингаляций</t>
  </si>
  <si>
    <t>Шахматы</t>
  </si>
  <si>
    <t>Расчет потребности исходя из МРОТ=22440*1.5(РК,ДВ)=33660 руб., мес.фонд - 744544.92 * 12 мес.=8934539.04 + 2698231 (30.2%-налоги).  Прирост составил - 37.45%</t>
  </si>
  <si>
    <t>Приобретение огнетушителей ОП-5</t>
  </si>
  <si>
    <t>Электроэнергия - 973954,80 руб.(средний тариф 9.91 руб.* 98280- размер потребления ресурсов); Теплоснабжение - 2421345.57 руб.(средний тариф 4749.25 руб.* 509.84- размер потребления ресурсов); Водоснабжение - 201222.30 руб.(средний тариф 58.58 руб.* 3435- размер потребления ресурсов); Водоотведение - 188684.55 руб.(средний тариф 54.93 руб.* 3435- размер потребления ресурсов); Негативное воздействие на работу ЦС водоотведения - 94342.28 руб. (средний тариф 27.47 руб.* 3435- размер потребления ресурсов); Обращение с ТКО - 261643.69 руб.(средний тариф 923.72 руб.* 283.25- размер потребления ресурсов). Прирост составил - 0%</t>
  </si>
  <si>
    <t>Налог на имущество расчитывается по остаточной стоимости имущества :  17023614*2.20 %=374520 руб.,                                   Земельный налог: кадастровая стоимость 22668469.53 руб. *1.50% =340027 руб.Прирост составил - 32.38%</t>
  </si>
  <si>
    <t>Обслуживание электроустановок-61536 руб.(5128*12); Обслуживание АПС-27876 руб.(2323*12); ТО системы тревожной сигнализации - 10800 руб.(900*12); Обслуживание УУТЭ-38412.84 руб.(3201.07*12);  Дератизация - 18986.40 руб.(1582.2*12); Дезинсекция - 10575 руб.(2637м2*4.01); Обработка территории от клещей - 9400.00 руб.(2637м2*2.35); Промывка системы отопления-30540.50 руб.; ремонт к новому учебному году - 200000 руб.; поверка весов - 15547.20 руб.(4шт.* 3886.80 руб.); Текущий и аварийный ремонт зданий, ХВС - 56115.36 руб.; Ремонт кунного оборудования - 18337.65 руб.(4 ед.*4584.41 руб.); лабораторные иследования пищеблока - 34609,43 руб.(25 усл.*1384,38 руб.); лабораторные исследования бассейна - 195213,79 руб.(60 усл.*3253,56 руб.). Прирост составил - 101.30%</t>
  </si>
  <si>
    <t xml:space="preserve">Количество детей льготников - 130 (100% СВО- 56 чел, инвалиды 100%- 2 чел., опека - 100%-4 чел., 50% льгота - 68 чел./2=34 чел.) Питание род.плата.337 - всего детей по мун.заданию-96 льготники= 241 чел.   2900974.08 руб. (96 детей*285.08 руб.*212/2) + 6523937.48 руб.(241 детей*127.69 руб.*212)=9424911.56 прирост составил - 44.91% </t>
  </si>
  <si>
    <t xml:space="preserve">Услуги связи  18000 руб (3 номера*1500 руб. в мес.*12 мес.), интернет 42000 руб. (тарифа - 3500 руб. в мес.* 12 мес.). Прирост составил - 0% </t>
  </si>
  <si>
    <t>Мероприятия по пожарной безопасности</t>
  </si>
  <si>
    <t>Выполнение злектрозамеров 7178.00, проверка огнетушителей  1760.00 руб.                            (ОП-4, 22шт*80 руб.); зарядка огнетушителей 2400,00 руб. (ОП-4, 6 шт. *400 руб.);                                                             проверка огнезащиты кровли 1200,00 руб., приобретение огнетушителей ОП-5                                               5200.00 руб. (4шт. * 1300 руб.), испытание пож.кранов 8000,00 руб.(8 шт.*500 руб.*2 раза в год); перекатка пожарных рукавов 4000,00 руб.(8 шт.*500 руб.); проверка вентиляционных систем 15000,00 руб.; испытание пож.лестниц 9000,00 руб. (3шт.*3000 руб.)</t>
  </si>
  <si>
    <t>стоимость ПУ-150 руб. на одного ребенка за один час</t>
  </si>
  <si>
    <t>стоимость ПУ-146 руб. на одного ребенка за один час</t>
  </si>
  <si>
    <t>стоимость ПУ-125 руб. на одного ребенка за один час</t>
  </si>
  <si>
    <t>стоимость ПУ-140 руб. на одного ребенка за один час</t>
  </si>
  <si>
    <t>стоимость ПУ-130 руб. на одного ребенка за один час</t>
  </si>
  <si>
    <t>стоимость ПУ-131 руб. на одного ребенка за один час</t>
  </si>
  <si>
    <t>стоимость ПУ-145 руб. на одного ребенка за один час</t>
  </si>
  <si>
    <t>стоимость ПУ-78 руб. на одного ребенка за один час</t>
  </si>
  <si>
    <t>стоимость ПУ-82 руб. на одного ребенка за один час</t>
  </si>
  <si>
    <t>стоимость ПУ-93 руб. на одного ребенка за один час</t>
  </si>
  <si>
    <t>Услуги охраны ЧОП-2181240.00 руб.(8760 чел/час.*249 руб./час); Услуги вневедомственной охраны -39829.68 руб.(12 мес.* 3319.14 руб.); Медосмотр - 286960 руб.(58 чел.*4947.58 руб.);  Индивидуальные консультации 1С - 5100 руб.; Аттестационный 1С Фреш - 55486 руб.; АСФК расширение -4008 руб.; Право на использование "1С:КП ЦГУ"-12944 руб.; Прирост составил - 56.41%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</si>
</sst>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0_ ;\-#,##0.00\ "/>
    <numFmt numFmtId="168" formatCode="_-* #,##0.00\ _₽_-;\-* #,##0.00\ _₽_-;_-* &quot;-&quot;???\ _₽_-;_-@_-"/>
    <numFmt numFmtId="169" formatCode="_-* #,##0\ _₽_-;\-* #,##0\ _₽_-;_-* &quot;-&quot;??\ _₽_-;_-@_-"/>
    <numFmt numFmtId="170" formatCode="_-* #,##0.000\ _₽_-;\-* #,##0.000\ _₽_-;_-* &quot;-&quot;??\ _₽_-;_-@_-"/>
    <numFmt numFmtId="171" formatCode="_-* #,##0.00000_р_._-;\-* #,##0.00000_р_._-;_-* &quot;-&quot;??_р_._-;_-@_-"/>
    <numFmt numFmtId="172" formatCode="0.000"/>
    <numFmt numFmtId="173" formatCode="_-* #,##0.0_р_._-;\-* #,##0.0_р_._-;_-* &quot;-&quot;??_р_._-;_-@_-"/>
  </numFmts>
  <fonts count="2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Cambria"/>
      <family val="1"/>
      <charset val="204"/>
      <scheme val="major"/>
    </font>
    <font>
      <i/>
      <sz val="9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2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  <font>
      <sz val="12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Arial Cyr"/>
      <charset val="204"/>
    </font>
    <font>
      <b/>
      <sz val="12"/>
      <color rgb="FFFFFF00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sz val="13"/>
      <name val="Arial Cyr"/>
      <charset val="204"/>
    </font>
    <font>
      <sz val="11"/>
      <name val="Arial Cyr"/>
      <charset val="204"/>
    </font>
    <font>
      <b/>
      <sz val="13"/>
      <color theme="4" tint="-0.499984740745262"/>
      <name val="Arial Cyr"/>
      <charset val="204"/>
    </font>
    <font>
      <b/>
      <sz val="11"/>
      <color theme="4" tint="-0.499984740745262"/>
      <name val="Arial Cyr"/>
      <charset val="204"/>
    </font>
    <font>
      <b/>
      <sz val="10"/>
      <color theme="4" tint="-0.499984740745262"/>
      <name val="Arial Cyr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5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name val="Arial Narrow"/>
      <family val="2"/>
      <charset val="204"/>
    </font>
    <font>
      <sz val="15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name val="Arial Cyr"/>
      <charset val="204"/>
    </font>
    <font>
      <b/>
      <sz val="14"/>
      <color rgb="FFFFFF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rgb="FFFFFF00"/>
      <name val="Arial Cyr"/>
      <charset val="204"/>
    </font>
    <font>
      <b/>
      <sz val="11"/>
      <color rgb="FFFFFF00"/>
      <name val="Arial Cyr"/>
      <charset val="204"/>
    </font>
    <font>
      <b/>
      <sz val="11"/>
      <name val="Calibri"/>
      <family val="2"/>
      <charset val="204"/>
      <scheme val="minor"/>
    </font>
    <font>
      <b/>
      <sz val="9"/>
      <color rgb="FFFFFF00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3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sz val="20"/>
      <color theme="1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sz val="16"/>
      <color rgb="FFFFFF00"/>
      <name val="Arial Cyr"/>
      <charset val="204"/>
    </font>
    <font>
      <b/>
      <sz val="14"/>
      <color rgb="FF00FF00"/>
      <name val="Arial Cyr"/>
      <charset val="204"/>
    </font>
    <font>
      <b/>
      <sz val="14"/>
      <color rgb="FFFF3300"/>
      <name val="Arial Cyr"/>
      <charset val="204"/>
    </font>
    <font>
      <b/>
      <sz val="12"/>
      <color rgb="FFFFFF00"/>
      <name val="Times New Roman"/>
      <family val="1"/>
      <charset val="204"/>
    </font>
    <font>
      <b/>
      <sz val="12"/>
      <color rgb="FFFFFF00"/>
      <name val="Arial Cyr"/>
      <charset val="204"/>
    </font>
    <font>
      <sz val="12"/>
      <color rgb="FFFFFF00"/>
      <name val="Arial Cyr"/>
      <charset val="204"/>
    </font>
    <font>
      <sz val="12"/>
      <name val="Arial"/>
      <family val="2"/>
      <charset val="204"/>
    </font>
    <font>
      <sz val="14"/>
      <color rgb="FF990000"/>
      <name val="Times New Roman"/>
      <family val="1"/>
      <charset val="204"/>
    </font>
    <font>
      <b/>
      <sz val="16"/>
      <color rgb="FF990000"/>
      <name val="Times New Roman"/>
      <family val="1"/>
      <charset val="204"/>
    </font>
    <font>
      <sz val="16"/>
      <color rgb="FF990000"/>
      <name val="Times New Roman"/>
      <family val="1"/>
      <charset val="204"/>
    </font>
    <font>
      <b/>
      <sz val="14"/>
      <color rgb="FF99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.5"/>
      <name val="Arial Narrow"/>
      <family val="2"/>
      <charset val="204"/>
    </font>
    <font>
      <sz val="11.5"/>
      <color theme="1"/>
      <name val="Calibri"/>
      <family val="2"/>
      <charset val="204"/>
      <scheme val="minor"/>
    </font>
    <font>
      <b/>
      <sz val="14"/>
      <color rgb="FFFF0000"/>
      <name val="Arial Cyr"/>
      <charset val="204"/>
    </font>
    <font>
      <b/>
      <sz val="12"/>
      <color rgb="FF990000"/>
      <name val="Arial Cyr"/>
      <charset val="204"/>
    </font>
    <font>
      <b/>
      <sz val="15"/>
      <color rgb="FF990000"/>
      <name val="Times New Roman"/>
      <family val="1"/>
      <charset val="204"/>
    </font>
    <font>
      <b/>
      <sz val="16"/>
      <color rgb="FF800000"/>
      <name val="Times New Roman"/>
      <family val="1"/>
      <charset val="204"/>
    </font>
    <font>
      <b/>
      <sz val="15"/>
      <color rgb="FF8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rgb="FF0033CC"/>
      <name val="Times New Roman"/>
      <family val="1"/>
      <charset val="204"/>
    </font>
    <font>
      <b/>
      <sz val="18"/>
      <color rgb="FFFF0000"/>
      <name val="Calibri"/>
      <family val="2"/>
      <charset val="204"/>
      <scheme val="minor"/>
    </font>
    <font>
      <b/>
      <sz val="16"/>
      <color rgb="FF00FF00"/>
      <name val="Arial Cyr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u/>
      <sz val="14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rgb="FFFFFF00"/>
      <name val="Times New Roman"/>
      <family val="1"/>
      <charset val="204"/>
    </font>
    <font>
      <b/>
      <sz val="18"/>
      <name val="Arial Cyr"/>
      <charset val="204"/>
    </font>
    <font>
      <b/>
      <sz val="20"/>
      <color rgb="FFFFFF00"/>
      <name val="Arial Cyr"/>
      <charset val="204"/>
    </font>
    <font>
      <b/>
      <sz val="18"/>
      <color rgb="FFFFFF00"/>
      <name val="Arial Cyr"/>
      <charset val="204"/>
    </font>
    <font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rgb="FFFFFF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b/>
      <sz val="16"/>
      <color rgb="FF0000FF"/>
      <name val="Arial Cyr"/>
      <charset val="204"/>
    </font>
    <font>
      <b/>
      <sz val="14"/>
      <color rgb="FF0000FF"/>
      <name val="Arial Cyr"/>
      <charset val="204"/>
    </font>
    <font>
      <b/>
      <sz val="16"/>
      <color rgb="FFC00000"/>
      <name val="Arial Cyr"/>
      <charset val="204"/>
    </font>
    <font>
      <sz val="14"/>
      <color rgb="FFC00000"/>
      <name val="Arial Cyr"/>
      <charset val="204"/>
    </font>
    <font>
      <b/>
      <sz val="16"/>
      <color rgb="FF0000FF"/>
      <name val="Times New Roman"/>
      <family val="1"/>
      <charset val="204"/>
    </font>
    <font>
      <b/>
      <sz val="18"/>
      <color rgb="FFC00000"/>
      <name val="Arial Cyr"/>
      <charset val="204"/>
    </font>
    <font>
      <b/>
      <sz val="16"/>
      <color rgb="FF66FF33"/>
      <name val="Arial Cyr"/>
      <charset val="204"/>
    </font>
    <font>
      <sz val="16"/>
      <color rgb="FF66FF33"/>
      <name val="Arial Cyr"/>
      <charset val="204"/>
    </font>
    <font>
      <b/>
      <sz val="16"/>
      <color rgb="FFCC00CC"/>
      <name val="Arial Cyr"/>
      <charset val="204"/>
    </font>
    <font>
      <b/>
      <sz val="14"/>
      <color rgb="FF0000FF"/>
      <name val="Calibri"/>
      <family val="2"/>
      <charset val="204"/>
      <scheme val="minor"/>
    </font>
    <font>
      <sz val="14"/>
      <color rgb="FFFFFF00"/>
      <name val="Calibri"/>
      <family val="2"/>
      <charset val="204"/>
      <scheme val="minor"/>
    </font>
    <font>
      <b/>
      <sz val="19"/>
      <color theme="1"/>
      <name val="Times New Roman"/>
      <family val="1"/>
      <charset val="204"/>
    </font>
    <font>
      <b/>
      <sz val="16.5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rgb="FFFFFF00"/>
      <name val="Times New Roman"/>
      <family val="1"/>
      <charset val="204"/>
    </font>
    <font>
      <b/>
      <sz val="18"/>
      <color rgb="FFFFFF00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b/>
      <sz val="14"/>
      <color rgb="FFC00000"/>
      <name val="Arial Cyr"/>
      <charset val="204"/>
    </font>
    <font>
      <b/>
      <sz val="10.5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color theme="5" tint="-0.249977111117893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rgb="FF0000CC"/>
      <name val="Times New Roman"/>
      <family val="1"/>
      <charset val="204"/>
    </font>
    <font>
      <b/>
      <sz val="10"/>
      <color rgb="FF0000FF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b/>
      <sz val="12"/>
      <color rgb="FF0000CC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8"/>
      <color rgb="FF0000CC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8"/>
      <name val="Arial"/>
      <family val="2"/>
    </font>
    <font>
      <sz val="14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rgb="FFFFFF00"/>
      <name val="Arial Cyr"/>
      <charset val="204"/>
    </font>
    <font>
      <b/>
      <sz val="15"/>
      <color indexed="8"/>
      <name val="Times New Roman"/>
      <family val="1"/>
      <charset val="204"/>
    </font>
    <font>
      <b/>
      <sz val="14"/>
      <color rgb="FF00FF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21"/>
      <color theme="1"/>
      <name val="Times New Roman"/>
      <family val="1"/>
      <charset val="204"/>
    </font>
    <font>
      <b/>
      <sz val="14.5"/>
      <name val="Times New Roman Cyr"/>
      <charset val="204"/>
    </font>
    <font>
      <b/>
      <sz val="10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 Cyr"/>
    </font>
    <font>
      <b/>
      <sz val="13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5"/>
      <name val="Times New Roman Cyr"/>
    </font>
    <font>
      <b/>
      <sz val="12"/>
      <color rgb="FF0000FF"/>
      <name val="Arial Cyr"/>
      <charset val="204"/>
    </font>
    <font>
      <b/>
      <sz val="18"/>
      <color theme="1"/>
      <name val="Arial Narrow"/>
      <family val="2"/>
      <charset val="204"/>
    </font>
    <font>
      <b/>
      <sz val="12"/>
      <color rgb="FFFFFF00"/>
      <name val="Arial Narrow"/>
      <family val="2"/>
      <charset val="204"/>
    </font>
    <font>
      <b/>
      <sz val="10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theme="3" tint="0.79998168889431442"/>
      </patternFill>
    </fill>
    <fill>
      <patternFill patternType="solid">
        <fgColor theme="6" tint="0.79998168889431442"/>
        <bgColor theme="3" tint="0.79998168889431442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indexed="26"/>
        <bgColor indexed="26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5" fillId="0" borderId="0"/>
    <xf numFmtId="0" fontId="125" fillId="0" borderId="0"/>
    <xf numFmtId="0" fontId="126" fillId="0" borderId="0"/>
    <xf numFmtId="0" fontId="127" fillId="0" borderId="0"/>
    <xf numFmtId="0" fontId="127" fillId="0" borderId="0"/>
    <xf numFmtId="0" fontId="125" fillId="0" borderId="0"/>
    <xf numFmtId="0" fontId="127" fillId="33" borderId="0"/>
    <xf numFmtId="0" fontId="127" fillId="0" borderId="0">
      <alignment wrapText="1"/>
    </xf>
    <xf numFmtId="0" fontId="127" fillId="0" borderId="0"/>
    <xf numFmtId="0" fontId="128" fillId="0" borderId="0">
      <alignment horizontal="center" wrapText="1"/>
    </xf>
    <xf numFmtId="0" fontId="128" fillId="0" borderId="0">
      <alignment horizontal="center"/>
    </xf>
    <xf numFmtId="0" fontId="127" fillId="0" borderId="0">
      <alignment horizontal="right"/>
    </xf>
    <xf numFmtId="0" fontId="127" fillId="33" borderId="53"/>
    <xf numFmtId="0" fontId="127" fillId="0" borderId="54">
      <alignment horizontal="center" vertical="center" wrapText="1"/>
    </xf>
    <xf numFmtId="0" fontId="127" fillId="33" borderId="55"/>
    <xf numFmtId="49" fontId="127" fillId="0" borderId="54">
      <alignment horizontal="left" vertical="top" wrapText="1" indent="2"/>
    </xf>
    <xf numFmtId="49" fontId="127" fillId="0" borderId="54">
      <alignment horizontal="center" vertical="top" shrinkToFit="1"/>
    </xf>
    <xf numFmtId="4" fontId="127" fillId="0" borderId="54">
      <alignment horizontal="right" vertical="top" shrinkToFit="1"/>
    </xf>
    <xf numFmtId="10" fontId="127" fillId="0" borderId="54">
      <alignment horizontal="right" vertical="top" shrinkToFit="1"/>
    </xf>
    <xf numFmtId="0" fontId="127" fillId="33" borderId="55">
      <alignment shrinkToFit="1"/>
    </xf>
    <xf numFmtId="0" fontId="129" fillId="0" borderId="54">
      <alignment horizontal="left"/>
    </xf>
    <xf numFmtId="4" fontId="129" fillId="32" borderId="54">
      <alignment horizontal="right" vertical="top" shrinkToFit="1"/>
    </xf>
    <xf numFmtId="10" fontId="129" fillId="32" borderId="54">
      <alignment horizontal="right" vertical="top" shrinkToFit="1"/>
    </xf>
    <xf numFmtId="0" fontId="127" fillId="33" borderId="56"/>
    <xf numFmtId="0" fontId="127" fillId="0" borderId="0">
      <alignment horizontal="left" wrapText="1"/>
    </xf>
    <xf numFmtId="0" fontId="129" fillId="0" borderId="54">
      <alignment vertical="top" wrapText="1"/>
    </xf>
    <xf numFmtId="4" fontId="129" fillId="34" borderId="54">
      <alignment horizontal="right" vertical="top" shrinkToFit="1"/>
    </xf>
    <xf numFmtId="10" fontId="129" fillId="34" borderId="54">
      <alignment horizontal="right" vertical="top" shrinkToFit="1"/>
    </xf>
    <xf numFmtId="0" fontId="127" fillId="33" borderId="55">
      <alignment horizontal="center"/>
    </xf>
    <xf numFmtId="0" fontId="127" fillId="33" borderId="55">
      <alignment horizontal="left"/>
    </xf>
    <xf numFmtId="0" fontId="127" fillId="33" borderId="56">
      <alignment horizontal="center"/>
    </xf>
    <xf numFmtId="0" fontId="127" fillId="33" borderId="56">
      <alignment horizontal="left"/>
    </xf>
    <xf numFmtId="0" fontId="188" fillId="0" borderId="0"/>
    <xf numFmtId="9" fontId="1" fillId="0" borderId="0" applyFont="0" applyFill="0" applyBorder="0" applyAlignment="0" applyProtection="0"/>
    <xf numFmtId="165" fontId="1" fillId="0" borderId="0" applyFont="0" applyFill="0" applyBorder="0" applyProtection="0"/>
    <xf numFmtId="0" fontId="203" fillId="0" borderId="0"/>
    <xf numFmtId="165" fontId="203" fillId="0" borderId="0" applyFont="0" applyFill="0" applyBorder="0" applyProtection="0"/>
  </cellStyleXfs>
  <cellXfs count="2632">
    <xf numFmtId="0" fontId="0" fillId="0" borderId="0" xfId="0"/>
    <xf numFmtId="165" fontId="5" fillId="0" borderId="1" xfId="2" applyFont="1" applyFill="1" applyBorder="1" applyAlignment="1" applyProtection="1">
      <alignment horizontal="center" vertical="center"/>
      <protection locked="0"/>
    </xf>
    <xf numFmtId="165" fontId="5" fillId="0" borderId="1" xfId="2" applyFont="1" applyFill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1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5" fontId="10" fillId="8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1" fillId="0" borderId="10" xfId="1" applyFont="1" applyBorder="1" applyAlignment="1">
      <alignment vertical="center" wrapText="1"/>
    </xf>
    <xf numFmtId="0" fontId="12" fillId="0" borderId="0" xfId="0" applyFont="1"/>
    <xf numFmtId="0" fontId="13" fillId="0" borderId="1" xfId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5" fillId="0" borderId="10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0" fillId="2" borderId="0" xfId="0" applyFill="1"/>
    <xf numFmtId="165" fontId="10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65" fontId="6" fillId="9" borderId="1" xfId="2" applyFont="1" applyFill="1" applyBorder="1" applyAlignment="1">
      <alignment vertical="center"/>
    </xf>
    <xf numFmtId="0" fontId="9" fillId="0" borderId="0" xfId="0" applyFont="1"/>
    <xf numFmtId="165" fontId="6" fillId="4" borderId="1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6" fillId="9" borderId="0" xfId="0" applyFont="1" applyFill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vertical="center"/>
    </xf>
    <xf numFmtId="165" fontId="22" fillId="0" borderId="0" xfId="0" applyNumberFormat="1" applyFont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9" fontId="16" fillId="9" borderId="4" xfId="0" applyNumberFormat="1" applyFont="1" applyFill="1" applyBorder="1" applyAlignment="1" applyProtection="1">
      <alignment horizontal="center"/>
      <protection locked="0"/>
    </xf>
    <xf numFmtId="0" fontId="16" fillId="9" borderId="0" xfId="0" applyFont="1" applyFill="1" applyAlignment="1" applyProtection="1">
      <alignment horizontal="center"/>
      <protection locked="0"/>
    </xf>
    <xf numFmtId="0" fontId="16" fillId="9" borderId="4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11" fillId="0" borderId="10" xfId="1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165" fontId="10" fillId="8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1" applyNumberFormat="1" applyFont="1" applyBorder="1" applyAlignment="1" applyProtection="1">
      <alignment horizontal="center" vertical="center" wrapText="1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165" fontId="9" fillId="0" borderId="10" xfId="0" applyNumberFormat="1" applyFont="1" applyBorder="1" applyAlignment="1" applyProtection="1">
      <alignment horizontal="center" vertical="center"/>
      <protection locked="0"/>
    </xf>
    <xf numFmtId="1" fontId="11" fillId="0" borderId="1" xfId="1" applyNumberFormat="1" applyFont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0" fontId="6" fillId="6" borderId="1" xfId="1" applyFont="1" applyFill="1" applyBorder="1" applyAlignment="1" applyProtection="1">
      <alignment horizontal="center" vertical="center" wrapText="1"/>
      <protection locked="0"/>
    </xf>
    <xf numFmtId="165" fontId="10" fillId="6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6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0" borderId="1" xfId="1" applyNumberFormat="1" applyFont="1" applyBorder="1" applyAlignment="1" applyProtection="1">
      <alignment horizontal="center" vertical="center" wrapText="1"/>
      <protection locked="0"/>
    </xf>
    <xf numFmtId="165" fontId="6" fillId="9" borderId="1" xfId="2" applyFont="1" applyFill="1" applyBorder="1" applyAlignment="1" applyProtection="1">
      <alignment vertical="center"/>
      <protection locked="0"/>
    </xf>
    <xf numFmtId="0" fontId="9" fillId="0" borderId="4" xfId="0" applyFont="1" applyBorder="1" applyProtection="1">
      <protection locked="0"/>
    </xf>
    <xf numFmtId="165" fontId="9" fillId="0" borderId="0" xfId="0" applyNumberFormat="1" applyFont="1" applyProtection="1"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18" fillId="0" borderId="0" xfId="0" applyFont="1"/>
    <xf numFmtId="0" fontId="16" fillId="0" borderId="0" xfId="0" applyFont="1"/>
    <xf numFmtId="165" fontId="9" fillId="0" borderId="1" xfId="0" applyNumberFormat="1" applyFont="1" applyBorder="1" applyAlignment="1">
      <alignment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/>
    </xf>
    <xf numFmtId="0" fontId="6" fillId="11" borderId="1" xfId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165" fontId="10" fillId="11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9" borderId="0" xfId="0" applyFont="1" applyFill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" fillId="0" borderId="0" xfId="1"/>
    <xf numFmtId="0" fontId="30" fillId="0" borderId="0" xfId="1" applyFont="1"/>
    <xf numFmtId="0" fontId="12" fillId="0" borderId="0" xfId="1" applyFont="1"/>
    <xf numFmtId="0" fontId="33" fillId="0" borderId="0" xfId="1" applyFont="1"/>
    <xf numFmtId="0" fontId="33" fillId="0" borderId="0" xfId="1" applyFont="1" applyAlignment="1">
      <alignment horizontal="right"/>
    </xf>
    <xf numFmtId="0" fontId="21" fillId="0" borderId="0" xfId="1" applyFont="1" applyAlignment="1">
      <alignment horizontal="center"/>
    </xf>
    <xf numFmtId="0" fontId="35" fillId="0" borderId="0" xfId="1" applyFont="1"/>
    <xf numFmtId="0" fontId="36" fillId="0" borderId="0" xfId="1" applyFont="1"/>
    <xf numFmtId="0" fontId="18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41" fillId="0" borderId="0" xfId="1" applyFont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6" fillId="0" borderId="0" xfId="1" applyFont="1" applyAlignment="1">
      <alignment wrapText="1"/>
    </xf>
    <xf numFmtId="0" fontId="34" fillId="13" borderId="1" xfId="1" applyFont="1" applyFill="1" applyBorder="1" applyAlignment="1">
      <alignment horizontal="center" vertical="center" wrapText="1"/>
    </xf>
    <xf numFmtId="0" fontId="33" fillId="13" borderId="1" xfId="1" applyFont="1" applyFill="1" applyBorder="1" applyAlignment="1">
      <alignment horizontal="center" vertical="center" wrapText="1"/>
    </xf>
    <xf numFmtId="0" fontId="33" fillId="14" borderId="1" xfId="1" applyFont="1" applyFill="1" applyBorder="1" applyAlignment="1">
      <alignment horizontal="center" vertical="center" wrapText="1"/>
    </xf>
    <xf numFmtId="165" fontId="33" fillId="14" borderId="1" xfId="1" applyNumberFormat="1" applyFont="1" applyFill="1" applyBorder="1" applyAlignment="1">
      <alignment vertical="center" wrapText="1"/>
    </xf>
    <xf numFmtId="165" fontId="33" fillId="0" borderId="1" xfId="1" applyNumberFormat="1" applyFont="1" applyBorder="1" applyAlignment="1">
      <alignment vertical="center" wrapText="1"/>
    </xf>
    <xf numFmtId="165" fontId="33" fillId="15" borderId="1" xfId="1" applyNumberFormat="1" applyFont="1" applyFill="1" applyBorder="1" applyAlignment="1">
      <alignment vertical="center" wrapText="1"/>
    </xf>
    <xf numFmtId="165" fontId="34" fillId="0" borderId="1" xfId="1" applyNumberFormat="1" applyFont="1" applyBorder="1" applyAlignment="1">
      <alignment vertical="center" wrapText="1"/>
    </xf>
    <xf numFmtId="165" fontId="34" fillId="14" borderId="1" xfId="1" applyNumberFormat="1" applyFont="1" applyFill="1" applyBorder="1" applyAlignment="1">
      <alignment vertical="center" wrapText="1"/>
    </xf>
    <xf numFmtId="165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13" borderId="1" xfId="1" applyFont="1" applyFill="1" applyBorder="1" applyAlignment="1">
      <alignment horizontal="center" vertical="center"/>
    </xf>
    <xf numFmtId="0" fontId="37" fillId="13" borderId="1" xfId="1" applyFont="1" applyFill="1" applyBorder="1" applyAlignment="1">
      <alignment horizontal="center" vertical="center"/>
    </xf>
    <xf numFmtId="165" fontId="37" fillId="13" borderId="1" xfId="1" applyNumberFormat="1" applyFont="1" applyFill="1" applyBorder="1" applyAlignment="1">
      <alignment vertical="center"/>
    </xf>
    <xf numFmtId="0" fontId="38" fillId="0" borderId="1" xfId="1" applyFont="1" applyBorder="1" applyAlignment="1">
      <alignment horizontal="center" vertical="center"/>
    </xf>
    <xf numFmtId="0" fontId="38" fillId="13" borderId="1" xfId="1" applyFont="1" applyFill="1" applyBorder="1" applyAlignment="1">
      <alignment horizontal="center" vertical="center"/>
    </xf>
    <xf numFmtId="165" fontId="38" fillId="0" borderId="1" xfId="1" applyNumberFormat="1" applyFont="1" applyBorder="1" applyAlignment="1">
      <alignment vertical="center"/>
    </xf>
    <xf numFmtId="0" fontId="38" fillId="14" borderId="1" xfId="1" applyFont="1" applyFill="1" applyBorder="1" applyAlignment="1">
      <alignment horizontal="center" vertical="center"/>
    </xf>
    <xf numFmtId="165" fontId="38" fillId="14" borderId="1" xfId="1" applyNumberFormat="1" applyFont="1" applyFill="1" applyBorder="1" applyAlignment="1">
      <alignment vertical="center"/>
    </xf>
    <xf numFmtId="0" fontId="38" fillId="15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40" fillId="0" borderId="0" xfId="1" applyFont="1"/>
    <xf numFmtId="165" fontId="33" fillId="14" borderId="1" xfId="1" applyNumberFormat="1" applyFont="1" applyFill="1" applyBorder="1" applyAlignment="1" applyProtection="1">
      <alignment vertical="center" wrapText="1"/>
      <protection locked="0"/>
    </xf>
    <xf numFmtId="165" fontId="33" fillId="15" borderId="1" xfId="1" applyNumberFormat="1" applyFont="1" applyFill="1" applyBorder="1" applyAlignment="1" applyProtection="1">
      <alignment vertical="center" wrapText="1"/>
      <protection locked="0"/>
    </xf>
    <xf numFmtId="165" fontId="33" fillId="0" borderId="1" xfId="1" applyNumberFormat="1" applyFont="1" applyBorder="1" applyAlignment="1" applyProtection="1">
      <alignment vertical="center" wrapText="1"/>
      <protection locked="0"/>
    </xf>
    <xf numFmtId="165" fontId="38" fillId="0" borderId="1" xfId="1" applyNumberFormat="1" applyFont="1" applyBorder="1" applyAlignment="1" applyProtection="1">
      <alignment vertical="center"/>
      <protection locked="0"/>
    </xf>
    <xf numFmtId="165" fontId="18" fillId="0" borderId="1" xfId="1" applyNumberFormat="1" applyFont="1" applyBorder="1" applyAlignment="1" applyProtection="1">
      <alignment vertical="center"/>
      <protection locked="0"/>
    </xf>
    <xf numFmtId="165" fontId="38" fillId="14" borderId="1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21" fillId="0" borderId="0" xfId="1" applyFont="1" applyAlignment="1" applyProtection="1">
      <alignment wrapText="1"/>
      <protection locked="0"/>
    </xf>
    <xf numFmtId="0" fontId="21" fillId="0" borderId="0" xfId="1" applyFont="1" applyAlignment="1" applyProtection="1">
      <alignment horizontal="center"/>
      <protection locked="0"/>
    </xf>
    <xf numFmtId="165" fontId="12" fillId="0" borderId="0" xfId="1" applyNumberFormat="1" applyFont="1" applyProtection="1">
      <protection locked="0"/>
    </xf>
    <xf numFmtId="0" fontId="21" fillId="0" borderId="0" xfId="1" applyFont="1" applyProtection="1">
      <protection locked="0"/>
    </xf>
    <xf numFmtId="0" fontId="2" fillId="0" borderId="0" xfId="1" applyProtection="1">
      <protection locked="0"/>
    </xf>
    <xf numFmtId="165" fontId="10" fillId="7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10" fillId="2" borderId="5" xfId="0" applyFont="1" applyFill="1" applyBorder="1" applyAlignment="1">
      <alignment horizontal="left"/>
    </xf>
    <xf numFmtId="0" fontId="30" fillId="0" borderId="0" xfId="1" applyFont="1" applyProtection="1">
      <protection locked="0"/>
    </xf>
    <xf numFmtId="0" fontId="25" fillId="0" borderId="0" xfId="3" applyFont="1" applyProtection="1">
      <protection locked="0"/>
    </xf>
    <xf numFmtId="0" fontId="28" fillId="0" borderId="0" xfId="3" applyFont="1" applyProtection="1">
      <protection locked="0"/>
    </xf>
    <xf numFmtId="0" fontId="32" fillId="0" borderId="0" xfId="3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45" fillId="0" borderId="0" xfId="0" applyFont="1"/>
    <xf numFmtId="0" fontId="46" fillId="0" borderId="0" xfId="0" applyFont="1"/>
    <xf numFmtId="0" fontId="26" fillId="0" borderId="0" xfId="0" applyFont="1"/>
    <xf numFmtId="0" fontId="45" fillId="0" borderId="0" xfId="0" applyFont="1" applyAlignment="1">
      <alignment vertical="center" wrapText="1"/>
    </xf>
    <xf numFmtId="0" fontId="46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46" fillId="0" borderId="4" xfId="0" applyFont="1" applyBorder="1" applyProtection="1">
      <protection locked="0"/>
    </xf>
    <xf numFmtId="0" fontId="38" fillId="0" borderId="0" xfId="1" applyFont="1" applyProtection="1">
      <protection locked="0"/>
    </xf>
    <xf numFmtId="0" fontId="38" fillId="0" borderId="0" xfId="1" applyFont="1" applyAlignment="1" applyProtection="1">
      <alignment wrapText="1"/>
      <protection locked="0"/>
    </xf>
    <xf numFmtId="0" fontId="38" fillId="0" borderId="1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50" fillId="0" borderId="0" xfId="3" applyFont="1" applyAlignment="1" applyProtection="1">
      <alignment horizontal="center"/>
      <protection locked="0"/>
    </xf>
    <xf numFmtId="0" fontId="50" fillId="0" borderId="0" xfId="3" applyFont="1" applyProtection="1">
      <protection locked="0"/>
    </xf>
    <xf numFmtId="0" fontId="15" fillId="0" borderId="0" xfId="1" applyFont="1" applyProtection="1">
      <protection locked="0"/>
    </xf>
    <xf numFmtId="165" fontId="15" fillId="0" borderId="0" xfId="1" applyNumberFormat="1" applyFont="1" applyProtection="1">
      <protection locked="0"/>
    </xf>
    <xf numFmtId="0" fontId="37" fillId="0" borderId="0" xfId="1" applyFont="1" applyAlignment="1" applyProtection="1">
      <alignment horizontal="left"/>
      <protection locked="0"/>
    </xf>
    <xf numFmtId="0" fontId="37" fillId="0" borderId="0" xfId="1" applyFont="1" applyAlignment="1" applyProtection="1">
      <alignment horizontal="left" wrapText="1"/>
      <protection locked="0"/>
    </xf>
    <xf numFmtId="0" fontId="48" fillId="0" borderId="0" xfId="1" applyFont="1" applyAlignment="1" applyProtection="1">
      <alignment wrapText="1"/>
      <protection locked="0"/>
    </xf>
    <xf numFmtId="0" fontId="48" fillId="0" borderId="0" xfId="1" applyFont="1" applyProtection="1">
      <protection locked="0"/>
    </xf>
    <xf numFmtId="0" fontId="48" fillId="0" borderId="0" xfId="1" applyFont="1" applyAlignment="1" applyProtection="1">
      <alignment horizontal="right" wrapText="1"/>
      <protection locked="0"/>
    </xf>
    <xf numFmtId="0" fontId="48" fillId="0" borderId="0" xfId="1" applyFont="1" applyAlignment="1" applyProtection="1">
      <alignment horizontal="left"/>
      <protection locked="0"/>
    </xf>
    <xf numFmtId="0" fontId="50" fillId="0" borderId="0" xfId="3" applyFont="1"/>
    <xf numFmtId="0" fontId="37" fillId="0" borderId="0" xfId="1" applyFont="1"/>
    <xf numFmtId="0" fontId="43" fillId="0" borderId="0" xfId="1" applyFont="1"/>
    <xf numFmtId="0" fontId="37" fillId="0" borderId="0" xfId="1" applyFont="1" applyProtection="1">
      <protection locked="0"/>
    </xf>
    <xf numFmtId="165" fontId="37" fillId="0" borderId="0" xfId="1" applyNumberFormat="1" applyFont="1" applyProtection="1">
      <protection locked="0"/>
    </xf>
    <xf numFmtId="0" fontId="51" fillId="0" borderId="0" xfId="1" applyFont="1"/>
    <xf numFmtId="0" fontId="39" fillId="0" borderId="0" xfId="3" applyFont="1" applyProtection="1">
      <protection locked="0"/>
    </xf>
    <xf numFmtId="0" fontId="49" fillId="0" borderId="0" xfId="0" applyFont="1" applyAlignment="1">
      <alignment horizontal="left"/>
    </xf>
    <xf numFmtId="0" fontId="47" fillId="0" borderId="0" xfId="0" applyFont="1" applyProtection="1">
      <protection locked="0"/>
    </xf>
    <xf numFmtId="0" fontId="38" fillId="0" borderId="1" xfId="1" applyFont="1" applyBorder="1" applyAlignment="1">
      <alignment horizontal="center"/>
    </xf>
    <xf numFmtId="165" fontId="37" fillId="0" borderId="1" xfId="1" applyNumberFormat="1" applyFont="1" applyBorder="1" applyAlignment="1">
      <alignment horizontal="center" vertical="center" wrapText="1"/>
    </xf>
    <xf numFmtId="165" fontId="38" fillId="0" borderId="1" xfId="1" applyNumberFormat="1" applyFont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165" fontId="10" fillId="4" borderId="1" xfId="0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41" fillId="20" borderId="0" xfId="1" applyFont="1" applyFill="1" applyAlignment="1">
      <alignment horizontal="left" wrapText="1"/>
    </xf>
    <xf numFmtId="0" fontId="38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165" fontId="10" fillId="7" borderId="1" xfId="0" applyNumberFormat="1" applyFont="1" applyFill="1" applyBorder="1" applyAlignment="1">
      <alignment horizontal="center" vertical="center"/>
    </xf>
    <xf numFmtId="0" fontId="66" fillId="12" borderId="1" xfId="0" applyFont="1" applyFill="1" applyBorder="1" applyAlignment="1" applyProtection="1">
      <alignment horizontal="center" vertical="center"/>
      <protection locked="0"/>
    </xf>
    <xf numFmtId="165" fontId="68" fillId="2" borderId="1" xfId="0" applyNumberFormat="1" applyFont="1" applyFill="1" applyBorder="1" applyAlignment="1" applyProtection="1">
      <alignment horizontal="center" vertical="center"/>
      <protection locked="0"/>
    </xf>
    <xf numFmtId="165" fontId="68" fillId="2" borderId="1" xfId="0" applyNumberFormat="1" applyFont="1" applyFill="1" applyBorder="1" applyAlignment="1" applyProtection="1">
      <alignment vertical="center"/>
      <protection locked="0"/>
    </xf>
    <xf numFmtId="0" fontId="64" fillId="0" borderId="13" xfId="0" applyFont="1" applyBorder="1" applyAlignment="1" applyProtection="1">
      <alignment horizontal="center"/>
      <protection locked="0"/>
    </xf>
    <xf numFmtId="0" fontId="16" fillId="19" borderId="0" xfId="1" applyFont="1" applyFill="1" applyAlignment="1">
      <alignment horizontal="left"/>
    </xf>
    <xf numFmtId="0" fontId="74" fillId="19" borderId="0" xfId="1" applyFont="1" applyFill="1" applyAlignment="1">
      <alignment vertical="center" wrapText="1"/>
    </xf>
    <xf numFmtId="0" fontId="55" fillId="0" borderId="1" xfId="1" applyFont="1" applyBorder="1" applyAlignment="1">
      <alignment horizontal="center" vertical="center" wrapText="1"/>
    </xf>
    <xf numFmtId="0" fontId="55" fillId="0" borderId="1" xfId="1" applyFont="1" applyBorder="1" applyAlignment="1">
      <alignment horizontal="center" vertical="center"/>
    </xf>
    <xf numFmtId="165" fontId="36" fillId="0" borderId="0" xfId="1" applyNumberFormat="1" applyFont="1" applyAlignment="1">
      <alignment wrapText="1"/>
    </xf>
    <xf numFmtId="0" fontId="53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165" fontId="68" fillId="4" borderId="1" xfId="0" applyNumberFormat="1" applyFont="1" applyFill="1" applyBorder="1" applyAlignment="1">
      <alignment horizontal="center" vertical="center"/>
    </xf>
    <xf numFmtId="165" fontId="68" fillId="0" borderId="1" xfId="0" applyNumberFormat="1" applyFont="1" applyBorder="1" applyAlignment="1">
      <alignment horizontal="center" vertical="center"/>
    </xf>
    <xf numFmtId="165" fontId="68" fillId="2" borderId="1" xfId="0" applyNumberFormat="1" applyFont="1" applyFill="1" applyBorder="1" applyAlignment="1">
      <alignment horizontal="center" vertical="center"/>
    </xf>
    <xf numFmtId="165" fontId="68" fillId="7" borderId="1" xfId="0" applyNumberFormat="1" applyFont="1" applyFill="1" applyBorder="1" applyAlignment="1">
      <alignment horizontal="center" vertical="center"/>
    </xf>
    <xf numFmtId="165" fontId="68" fillId="5" borderId="1" xfId="0" applyNumberFormat="1" applyFont="1" applyFill="1" applyBorder="1" applyAlignment="1">
      <alignment horizontal="center" vertical="center"/>
    </xf>
    <xf numFmtId="165" fontId="68" fillId="6" borderId="1" xfId="0" applyNumberFormat="1" applyFont="1" applyFill="1" applyBorder="1" applyAlignment="1">
      <alignment horizontal="center" vertical="center"/>
    </xf>
    <xf numFmtId="165" fontId="68" fillId="14" borderId="1" xfId="0" applyNumberFormat="1" applyFont="1" applyFill="1" applyBorder="1" applyAlignment="1">
      <alignment horizontal="center" vertical="center"/>
    </xf>
    <xf numFmtId="165" fontId="68" fillId="8" borderId="1" xfId="0" applyNumberFormat="1" applyFont="1" applyFill="1" applyBorder="1" applyAlignment="1">
      <alignment vertical="center"/>
    </xf>
    <xf numFmtId="165" fontId="68" fillId="7" borderId="1" xfId="0" applyNumberFormat="1" applyFont="1" applyFill="1" applyBorder="1" applyAlignment="1">
      <alignment vertical="center"/>
    </xf>
    <xf numFmtId="165" fontId="68" fillId="9" borderId="1" xfId="0" applyNumberFormat="1" applyFont="1" applyFill="1" applyBorder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165" fontId="64" fillId="4" borderId="1" xfId="0" applyNumberFormat="1" applyFont="1" applyFill="1" applyBorder="1" applyAlignment="1">
      <alignment horizontal="center" vertical="center"/>
    </xf>
    <xf numFmtId="0" fontId="66" fillId="5" borderId="1" xfId="0" applyFont="1" applyFill="1" applyBorder="1" applyAlignment="1">
      <alignment horizontal="center" vertical="center"/>
    </xf>
    <xf numFmtId="165" fontId="64" fillId="5" borderId="1" xfId="0" applyNumberFormat="1" applyFont="1" applyFill="1" applyBorder="1" applyAlignment="1">
      <alignment horizontal="center" vertical="center"/>
    </xf>
    <xf numFmtId="165" fontId="64" fillId="6" borderId="1" xfId="0" applyNumberFormat="1" applyFont="1" applyFill="1" applyBorder="1" applyAlignment="1">
      <alignment horizontal="center" vertical="center"/>
    </xf>
    <xf numFmtId="165" fontId="64" fillId="7" borderId="1" xfId="0" applyNumberFormat="1" applyFont="1" applyFill="1" applyBorder="1" applyAlignment="1">
      <alignment horizontal="center" vertical="center"/>
    </xf>
    <xf numFmtId="0" fontId="63" fillId="8" borderId="1" xfId="0" applyFont="1" applyFill="1" applyBorder="1" applyAlignment="1">
      <alignment horizontal="center" vertical="center"/>
    </xf>
    <xf numFmtId="0" fontId="63" fillId="5" borderId="1" xfId="0" applyFont="1" applyFill="1" applyBorder="1" applyAlignment="1">
      <alignment horizontal="center"/>
    </xf>
    <xf numFmtId="0" fontId="63" fillId="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165" fontId="56" fillId="7" borderId="0" xfId="0" applyNumberFormat="1" applyFont="1" applyFill="1"/>
    <xf numFmtId="0" fontId="22" fillId="0" borderId="0" xfId="0" applyFont="1" applyAlignment="1">
      <alignment horizontal="center" wrapText="1"/>
    </xf>
    <xf numFmtId="165" fontId="76" fillId="0" borderId="0" xfId="0" applyNumberFormat="1" applyFo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 applyProtection="1">
      <alignment horizontal="center"/>
      <protection locked="0"/>
    </xf>
    <xf numFmtId="0" fontId="78" fillId="0" borderId="0" xfId="0" applyFont="1"/>
    <xf numFmtId="0" fontId="77" fillId="0" borderId="6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78" fillId="0" borderId="15" xfId="0" applyFont="1" applyBorder="1"/>
    <xf numFmtId="0" fontId="77" fillId="0" borderId="14" xfId="0" applyFont="1" applyBorder="1" applyAlignment="1">
      <alignment vertical="center"/>
    </xf>
    <xf numFmtId="0" fontId="77" fillId="0" borderId="8" xfId="0" applyFont="1" applyBorder="1"/>
    <xf numFmtId="0" fontId="77" fillId="0" borderId="4" xfId="0" applyFont="1" applyBorder="1"/>
    <xf numFmtId="0" fontId="77" fillId="0" borderId="9" xfId="0" applyFont="1" applyBorder="1"/>
    <xf numFmtId="166" fontId="9" fillId="0" borderId="1" xfId="0" applyNumberFormat="1" applyFont="1" applyBorder="1" applyAlignment="1">
      <alignment horizontal="center" vertical="center"/>
    </xf>
    <xf numFmtId="167" fontId="56" fillId="0" borderId="1" xfId="0" applyNumberFormat="1" applyFont="1" applyBorder="1" applyAlignment="1">
      <alignment horizontal="center"/>
    </xf>
    <xf numFmtId="167" fontId="56" fillId="7" borderId="1" xfId="0" applyNumberFormat="1" applyFont="1" applyFill="1" applyBorder="1" applyAlignment="1">
      <alignment horizontal="center"/>
    </xf>
    <xf numFmtId="165" fontId="76" fillId="0" borderId="0" xfId="0" applyNumberFormat="1" applyFont="1" applyAlignment="1" applyProtection="1">
      <alignment vertical="center"/>
      <protection locked="0"/>
    </xf>
    <xf numFmtId="165" fontId="81" fillId="0" borderId="0" xfId="0" applyNumberFormat="1" applyFont="1" applyAlignment="1" applyProtection="1">
      <alignment vertical="center"/>
      <protection locked="0"/>
    </xf>
    <xf numFmtId="0" fontId="37" fillId="0" borderId="0" xfId="1" applyFont="1" applyAlignment="1" applyProtection="1">
      <alignment horizontal="center" wrapText="1"/>
      <protection locked="0"/>
    </xf>
    <xf numFmtId="0" fontId="12" fillId="2" borderId="0" xfId="1" applyFont="1" applyFill="1"/>
    <xf numFmtId="0" fontId="16" fillId="19" borderId="1" xfId="1" applyFont="1" applyFill="1" applyBorder="1" applyAlignment="1">
      <alignment horizontal="center" vertical="center"/>
    </xf>
    <xf numFmtId="0" fontId="37" fillId="19" borderId="1" xfId="1" applyFont="1" applyFill="1" applyBorder="1" applyAlignment="1">
      <alignment horizontal="center" vertical="center"/>
    </xf>
    <xf numFmtId="165" fontId="64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165" fontId="68" fillId="3" borderId="1" xfId="0" applyNumberFormat="1" applyFont="1" applyFill="1" applyBorder="1" applyAlignment="1">
      <alignment horizontal="center" vertical="center"/>
    </xf>
    <xf numFmtId="0" fontId="41" fillId="9" borderId="0" xfId="1" applyFont="1" applyFill="1" applyAlignment="1">
      <alignment horizontal="center" vertical="center" wrapText="1"/>
    </xf>
    <xf numFmtId="165" fontId="83" fillId="0" borderId="0" xfId="1" applyNumberFormat="1" applyFont="1" applyAlignment="1">
      <alignment horizontal="left" wrapText="1"/>
    </xf>
    <xf numFmtId="165" fontId="83" fillId="3" borderId="1" xfId="1" applyNumberFormat="1" applyFont="1" applyFill="1" applyBorder="1"/>
    <xf numFmtId="165" fontId="83" fillId="0" borderId="12" xfId="1" applyNumberFormat="1" applyFont="1" applyBorder="1" applyAlignment="1">
      <alignment vertical="center" wrapText="1"/>
    </xf>
    <xf numFmtId="165" fontId="84" fillId="0" borderId="1" xfId="1" applyNumberFormat="1" applyFont="1" applyBorder="1" applyAlignment="1">
      <alignment horizontal="center" wrapText="1"/>
    </xf>
    <xf numFmtId="165" fontId="84" fillId="0" borderId="1" xfId="1" applyNumberFormat="1" applyFont="1" applyBorder="1" applyAlignment="1">
      <alignment vertical="center" wrapText="1"/>
    </xf>
    <xf numFmtId="165" fontId="68" fillId="24" borderId="1" xfId="0" applyNumberFormat="1" applyFont="1" applyFill="1" applyBorder="1" applyAlignment="1">
      <alignment horizontal="center" vertical="center"/>
    </xf>
    <xf numFmtId="0" fontId="41" fillId="0" borderId="0" xfId="1" applyFont="1" applyAlignment="1">
      <alignment horizontal="left" vertical="center" wrapText="1"/>
    </xf>
    <xf numFmtId="165" fontId="68" fillId="18" borderId="1" xfId="0" applyNumberFormat="1" applyFont="1" applyFill="1" applyBorder="1" applyAlignment="1">
      <alignment horizontal="center" vertical="center"/>
    </xf>
    <xf numFmtId="0" fontId="68" fillId="2" borderId="1" xfId="0" applyFont="1" applyFill="1" applyBorder="1" applyAlignment="1">
      <alignment horizontal="center" vertical="center"/>
    </xf>
    <xf numFmtId="0" fontId="77" fillId="0" borderId="1" xfId="0" applyFont="1" applyBorder="1" applyAlignment="1" applyProtection="1">
      <alignment horizontal="center" vertical="center"/>
      <protection locked="0"/>
    </xf>
    <xf numFmtId="166" fontId="77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77" fillId="0" borderId="1" xfId="0" applyFont="1" applyBorder="1" applyAlignment="1">
      <alignment horizontal="center" vertical="center"/>
    </xf>
    <xf numFmtId="0" fontId="24" fillId="0" borderId="10" xfId="0" applyFont="1" applyBorder="1"/>
    <xf numFmtId="0" fontId="24" fillId="0" borderId="11" xfId="0" applyFont="1" applyBorder="1"/>
    <xf numFmtId="0" fontId="81" fillId="0" borderId="1" xfId="0" applyFont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5" fontId="22" fillId="0" borderId="1" xfId="0" applyNumberFormat="1" applyFont="1" applyBorder="1"/>
    <xf numFmtId="165" fontId="24" fillId="0" borderId="1" xfId="0" applyNumberFormat="1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5" fontId="10" fillId="2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5" fillId="7" borderId="8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1" fillId="0" borderId="6" xfId="1" applyFont="1" applyBorder="1" applyAlignment="1">
      <alignment vertical="center" wrapText="1"/>
    </xf>
    <xf numFmtId="0" fontId="11" fillId="0" borderId="1" xfId="1" applyFont="1" applyBorder="1" applyAlignment="1">
      <alignment vertical="top" wrapText="1"/>
    </xf>
    <xf numFmtId="0" fontId="64" fillId="7" borderId="1" xfId="0" applyFont="1" applyFill="1" applyBorder="1" applyAlignment="1" applyProtection="1">
      <alignment horizontal="center" vertical="center" wrapText="1"/>
      <protection locked="0"/>
    </xf>
    <xf numFmtId="0" fontId="64" fillId="21" borderId="1" xfId="0" applyFont="1" applyFill="1" applyBorder="1" applyAlignment="1" applyProtection="1">
      <alignment horizontal="center" vertical="center"/>
      <protection locked="0"/>
    </xf>
    <xf numFmtId="0" fontId="64" fillId="0" borderId="1" xfId="0" applyFont="1" applyBorder="1" applyAlignment="1" applyProtection="1">
      <alignment horizontal="center" vertical="center" wrapText="1"/>
      <protection locked="0"/>
    </xf>
    <xf numFmtId="165" fontId="68" fillId="0" borderId="1" xfId="0" applyNumberFormat="1" applyFont="1" applyBorder="1" applyAlignment="1" applyProtection="1">
      <alignment horizontal="center" vertical="center"/>
      <protection locked="0"/>
    </xf>
    <xf numFmtId="165" fontId="68" fillId="0" borderId="1" xfId="0" applyNumberFormat="1" applyFont="1" applyBorder="1" applyAlignment="1" applyProtection="1">
      <alignment vertical="center"/>
      <protection locked="0"/>
    </xf>
    <xf numFmtId="165" fontId="68" fillId="9" borderId="1" xfId="0" applyNumberFormat="1" applyFont="1" applyFill="1" applyBorder="1" applyAlignment="1" applyProtection="1">
      <alignment horizontal="center" vertical="center"/>
      <protection locked="0"/>
    </xf>
    <xf numFmtId="165" fontId="68" fillId="24" borderId="1" xfId="0" applyNumberFormat="1" applyFont="1" applyFill="1" applyBorder="1" applyAlignment="1" applyProtection="1">
      <alignment horizontal="center" vertical="center"/>
      <protection locked="0"/>
    </xf>
    <xf numFmtId="165" fontId="68" fillId="3" borderId="1" xfId="0" applyNumberFormat="1" applyFont="1" applyFill="1" applyBorder="1" applyAlignment="1" applyProtection="1">
      <alignment horizontal="center" vertical="center"/>
      <protection locked="0"/>
    </xf>
    <xf numFmtId="165" fontId="68" fillId="18" borderId="1" xfId="0" applyNumberFormat="1" applyFont="1" applyFill="1" applyBorder="1" applyAlignment="1" applyProtection="1">
      <alignment horizontal="center" vertical="center"/>
      <protection locked="0"/>
    </xf>
    <xf numFmtId="165" fontId="64" fillId="0" borderId="1" xfId="0" applyNumberFormat="1" applyFont="1" applyBorder="1" applyAlignment="1" applyProtection="1">
      <alignment vertical="center"/>
      <protection locked="0"/>
    </xf>
    <xf numFmtId="165" fontId="64" fillId="14" borderId="1" xfId="0" applyNumberFormat="1" applyFont="1" applyFill="1" applyBorder="1" applyAlignment="1" applyProtection="1">
      <alignment vertical="center"/>
      <protection locked="0"/>
    </xf>
    <xf numFmtId="165" fontId="68" fillId="5" borderId="1" xfId="0" applyNumberFormat="1" applyFont="1" applyFill="1" applyBorder="1" applyAlignment="1">
      <alignment vertical="center"/>
    </xf>
    <xf numFmtId="165" fontId="64" fillId="5" borderId="1" xfId="0" applyNumberFormat="1" applyFont="1" applyFill="1" applyBorder="1" applyAlignment="1">
      <alignment vertical="center"/>
    </xf>
    <xf numFmtId="165" fontId="68" fillId="0" borderId="1" xfId="0" applyNumberFormat="1" applyFont="1" applyBorder="1" applyAlignment="1">
      <alignment vertical="center"/>
    </xf>
    <xf numFmtId="165" fontId="64" fillId="0" borderId="1" xfId="0" applyNumberFormat="1" applyFont="1" applyBorder="1" applyProtection="1">
      <protection locked="0"/>
    </xf>
    <xf numFmtId="0" fontId="66" fillId="4" borderId="1" xfId="0" applyFont="1" applyFill="1" applyBorder="1" applyAlignment="1" applyProtection="1">
      <alignment horizontal="center" vertical="center"/>
      <protection locked="0"/>
    </xf>
    <xf numFmtId="0" fontId="66" fillId="6" borderId="1" xfId="0" applyFont="1" applyFill="1" applyBorder="1" applyAlignment="1" applyProtection="1">
      <alignment horizontal="center" vertical="center"/>
      <protection locked="0"/>
    </xf>
    <xf numFmtId="165" fontId="68" fillId="12" borderId="1" xfId="0" applyNumberFormat="1" applyFont="1" applyFill="1" applyBorder="1" applyAlignment="1">
      <alignment horizontal="center" vertical="center"/>
    </xf>
    <xf numFmtId="165" fontId="64" fillId="12" borderId="1" xfId="0" applyNumberFormat="1" applyFont="1" applyFill="1" applyBorder="1" applyAlignment="1" applyProtection="1">
      <alignment vertical="center"/>
      <protection locked="0"/>
    </xf>
    <xf numFmtId="0" fontId="66" fillId="8" borderId="1" xfId="0" applyFont="1" applyFill="1" applyBorder="1" applyAlignment="1" applyProtection="1">
      <alignment horizontal="center" vertical="center"/>
      <protection locked="0"/>
    </xf>
    <xf numFmtId="0" fontId="66" fillId="0" borderId="1" xfId="0" applyFont="1" applyBorder="1" applyAlignment="1" applyProtection="1">
      <alignment horizontal="center" vertical="center"/>
      <protection locked="0"/>
    </xf>
    <xf numFmtId="0" fontId="66" fillId="6" borderId="1" xfId="0" applyFont="1" applyFill="1" applyBorder="1" applyAlignment="1">
      <alignment horizontal="center"/>
    </xf>
    <xf numFmtId="0" fontId="66" fillId="7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 applyProtection="1">
      <alignment horizontal="center"/>
      <protection locked="0"/>
    </xf>
    <xf numFmtId="49" fontId="66" fillId="14" borderId="1" xfId="0" applyNumberFormat="1" applyFont="1" applyFill="1" applyBorder="1" applyAlignment="1" applyProtection="1">
      <alignment horizontal="center" vertical="center"/>
      <protection locked="0"/>
    </xf>
    <xf numFmtId="49" fontId="66" fillId="14" borderId="2" xfId="0" applyNumberFormat="1" applyFont="1" applyFill="1" applyBorder="1" applyAlignment="1" applyProtection="1">
      <alignment horizontal="center" vertical="center"/>
      <protection locked="0"/>
    </xf>
    <xf numFmtId="0" fontId="55" fillId="0" borderId="1" xfId="1" applyFont="1" applyBorder="1" applyAlignment="1">
      <alignment horizontal="left" vertical="center"/>
    </xf>
    <xf numFmtId="165" fontId="36" fillId="0" borderId="0" xfId="1" applyNumberFormat="1" applyFont="1" applyAlignment="1">
      <alignment vertical="top"/>
    </xf>
    <xf numFmtId="165" fontId="6" fillId="0" borderId="1" xfId="2" applyFont="1" applyFill="1" applyBorder="1" applyAlignment="1" applyProtection="1">
      <alignment vertical="center"/>
      <protection locked="0"/>
    </xf>
    <xf numFmtId="0" fontId="91" fillId="0" borderId="0" xfId="0" applyFont="1" applyAlignment="1">
      <alignment vertical="center"/>
    </xf>
    <xf numFmtId="0" fontId="46" fillId="0" borderId="0" xfId="0" applyFont="1" applyAlignment="1">
      <alignment horizontal="justify" wrapText="1"/>
    </xf>
    <xf numFmtId="165" fontId="83" fillId="0" borderId="1" xfId="1" applyNumberFormat="1" applyFont="1" applyBorder="1" applyAlignment="1">
      <alignment wrapText="1"/>
    </xf>
    <xf numFmtId="165" fontId="83" fillId="0" borderId="1" xfId="1" applyNumberFormat="1" applyFont="1" applyBorder="1" applyAlignment="1">
      <alignment vertical="center" wrapText="1"/>
    </xf>
    <xf numFmtId="0" fontId="83" fillId="7" borderId="1" xfId="1" applyFont="1" applyFill="1" applyBorder="1" applyAlignment="1">
      <alignment horizontal="center" vertical="center" wrapText="1"/>
    </xf>
    <xf numFmtId="165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66" fillId="2" borderId="1" xfId="0" applyFont="1" applyFill="1" applyBorder="1" applyAlignment="1" applyProtection="1">
      <alignment horizontal="center" vertical="center"/>
      <protection locked="0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41" fillId="20" borderId="0" xfId="1" applyFont="1" applyFill="1" applyAlignment="1">
      <alignment horizontal="left" vertical="center" wrapText="1"/>
    </xf>
    <xf numFmtId="0" fontId="33" fillId="25" borderId="1" xfId="1" applyFont="1" applyFill="1" applyBorder="1" applyAlignment="1">
      <alignment horizontal="center" vertical="center" wrapText="1"/>
    </xf>
    <xf numFmtId="165" fontId="33" fillId="25" borderId="1" xfId="1" applyNumberFormat="1" applyFont="1" applyFill="1" applyBorder="1" applyAlignment="1" applyProtection="1">
      <alignment vertical="center" wrapText="1"/>
      <protection locked="0"/>
    </xf>
    <xf numFmtId="0" fontId="15" fillId="10" borderId="0" xfId="1" applyFont="1" applyFill="1"/>
    <xf numFmtId="165" fontId="38" fillId="2" borderId="1" xfId="1" applyNumberFormat="1" applyFont="1" applyFill="1" applyBorder="1" applyAlignment="1" applyProtection="1">
      <alignment vertical="center"/>
      <protection locked="0"/>
    </xf>
    <xf numFmtId="49" fontId="16" fillId="0" borderId="1" xfId="1" applyNumberFormat="1" applyFont="1" applyBorder="1" applyAlignment="1">
      <alignment horizontal="center" vertical="center"/>
    </xf>
    <xf numFmtId="165" fontId="18" fillId="2" borderId="1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5" fontId="55" fillId="0" borderId="1" xfId="1" applyNumberFormat="1" applyFont="1" applyBorder="1" applyAlignment="1">
      <alignment horizontal="left" vertical="center"/>
    </xf>
    <xf numFmtId="165" fontId="37" fillId="0" borderId="1" xfId="1" applyNumberFormat="1" applyFont="1" applyBorder="1" applyAlignment="1">
      <alignment vertical="center"/>
    </xf>
    <xf numFmtId="165" fontId="38" fillId="9" borderId="1" xfId="1" applyNumberFormat="1" applyFont="1" applyFill="1" applyBorder="1" applyAlignment="1" applyProtection="1">
      <alignment vertical="center"/>
      <protection locked="0"/>
    </xf>
    <xf numFmtId="165" fontId="38" fillId="9" borderId="1" xfId="1" applyNumberFormat="1" applyFont="1" applyFill="1" applyBorder="1" applyAlignment="1">
      <alignment vertical="center"/>
    </xf>
    <xf numFmtId="165" fontId="75" fillId="0" borderId="1" xfId="1" applyNumberFormat="1" applyFont="1" applyBorder="1"/>
    <xf numFmtId="165" fontId="18" fillId="0" borderId="1" xfId="1" applyNumberFormat="1" applyFont="1" applyBorder="1" applyAlignment="1">
      <alignment vertical="center"/>
    </xf>
    <xf numFmtId="165" fontId="37" fillId="19" borderId="1" xfId="1" applyNumberFormat="1" applyFont="1" applyFill="1" applyBorder="1" applyAlignment="1">
      <alignment vertical="center"/>
    </xf>
    <xf numFmtId="165" fontId="37" fillId="19" borderId="1" xfId="1" applyNumberFormat="1" applyFont="1" applyFill="1" applyBorder="1" applyAlignment="1" applyProtection="1">
      <alignment vertical="center"/>
      <protection locked="0"/>
    </xf>
    <xf numFmtId="0" fontId="4" fillId="3" borderId="10" xfId="1" applyFont="1" applyFill="1" applyBorder="1" applyAlignment="1" applyProtection="1">
      <alignment vertical="center" wrapText="1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0" fontId="33" fillId="2" borderId="1" xfId="1" applyFont="1" applyFill="1" applyBorder="1" applyAlignment="1">
      <alignment horizontal="center" vertical="center" wrapText="1"/>
    </xf>
    <xf numFmtId="165" fontId="33" fillId="2" borderId="1" xfId="1" applyNumberFormat="1" applyFont="1" applyFill="1" applyBorder="1" applyAlignment="1">
      <alignment vertical="center" wrapText="1"/>
    </xf>
    <xf numFmtId="165" fontId="33" fillId="2" borderId="1" xfId="1" applyNumberFormat="1" applyFont="1" applyFill="1" applyBorder="1" applyAlignment="1">
      <alignment horizontal="center" vertical="center"/>
    </xf>
    <xf numFmtId="165" fontId="33" fillId="14" borderId="1" xfId="1" applyNumberFormat="1" applyFont="1" applyFill="1" applyBorder="1" applyAlignment="1">
      <alignment vertical="center"/>
    </xf>
    <xf numFmtId="165" fontId="34" fillId="9" borderId="1" xfId="1" applyNumberFormat="1" applyFont="1" applyFill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34" fillId="13" borderId="1" xfId="1" applyNumberFormat="1" applyFont="1" applyFill="1" applyBorder="1" applyAlignment="1">
      <alignment horizontal="center" vertical="center"/>
    </xf>
    <xf numFmtId="165" fontId="33" fillId="0" borderId="1" xfId="1" applyNumberFormat="1" applyFont="1" applyBorder="1" applyAlignment="1" applyProtection="1">
      <alignment horizontal="center" vertical="center"/>
      <protection locked="0"/>
    </xf>
    <xf numFmtId="165" fontId="33" fillId="9" borderId="1" xfId="1" applyNumberFormat="1" applyFont="1" applyFill="1" applyBorder="1" applyAlignment="1" applyProtection="1">
      <alignment horizontal="center" vertical="center"/>
      <protection locked="0"/>
    </xf>
    <xf numFmtId="165" fontId="33" fillId="14" borderId="1" xfId="1" applyNumberFormat="1" applyFont="1" applyFill="1" applyBorder="1" applyAlignment="1">
      <alignment horizontal="center" vertical="center"/>
    </xf>
    <xf numFmtId="165" fontId="33" fillId="14" borderId="1" xfId="1" applyNumberFormat="1" applyFont="1" applyFill="1" applyBorder="1" applyAlignment="1" applyProtection="1">
      <alignment horizontal="center" vertical="center"/>
      <protection locked="0"/>
    </xf>
    <xf numFmtId="165" fontId="33" fillId="9" borderId="1" xfId="1" applyNumberFormat="1" applyFont="1" applyFill="1" applyBorder="1" applyAlignment="1">
      <alignment horizontal="center" vertical="center"/>
    </xf>
    <xf numFmtId="165" fontId="33" fillId="24" borderId="1" xfId="1" applyNumberFormat="1" applyFont="1" applyFill="1" applyBorder="1" applyAlignment="1">
      <alignment horizontal="center" vertical="center"/>
    </xf>
    <xf numFmtId="165" fontId="33" fillId="14" borderId="1" xfId="1" applyNumberFormat="1" applyFont="1" applyFill="1" applyBorder="1" applyAlignment="1" applyProtection="1">
      <alignment vertical="center"/>
      <protection locked="0"/>
    </xf>
    <xf numFmtId="165" fontId="34" fillId="14" borderId="1" xfId="1" applyNumberFormat="1" applyFont="1" applyFill="1" applyBorder="1" applyAlignment="1">
      <alignment vertical="center"/>
    </xf>
    <xf numFmtId="0" fontId="38" fillId="26" borderId="1" xfId="1" applyFont="1" applyFill="1" applyBorder="1" applyAlignment="1">
      <alignment horizontal="center" vertical="center"/>
    </xf>
    <xf numFmtId="0" fontId="38" fillId="5" borderId="1" xfId="1" applyFont="1" applyFill="1" applyBorder="1" applyAlignment="1">
      <alignment horizontal="center" vertical="center"/>
    </xf>
    <xf numFmtId="165" fontId="33" fillId="3" borderId="1" xfId="1" applyNumberFormat="1" applyFont="1" applyFill="1" applyBorder="1" applyAlignment="1">
      <alignment horizontal="center" vertical="center"/>
    </xf>
    <xf numFmtId="0" fontId="94" fillId="0" borderId="0" xfId="1" applyFont="1" applyAlignment="1">
      <alignment horizontal="center" vertical="center"/>
    </xf>
    <xf numFmtId="165" fontId="9" fillId="0" borderId="0" xfId="5" applyFont="1" applyProtection="1">
      <protection locked="0"/>
    </xf>
    <xf numFmtId="165" fontId="76" fillId="0" borderId="0" xfId="0" applyNumberFormat="1" applyFont="1" applyAlignment="1" applyProtection="1">
      <alignment horizontal="left" vertical="center"/>
      <protection locked="0"/>
    </xf>
    <xf numFmtId="0" fontId="96" fillId="0" borderId="1" xfId="1" applyFont="1" applyBorder="1" applyAlignment="1">
      <alignment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165" fontId="97" fillId="0" borderId="0" xfId="1" applyNumberFormat="1" applyFont="1" applyAlignment="1">
      <alignment vertical="center"/>
    </xf>
    <xf numFmtId="165" fontId="98" fillId="0" borderId="0" xfId="0" applyNumberFormat="1" applyFont="1" applyAlignment="1">
      <alignment vertical="center"/>
    </xf>
    <xf numFmtId="0" fontId="102" fillId="3" borderId="1" xfId="1" applyFont="1" applyFill="1" applyBorder="1" applyAlignment="1">
      <alignment horizontal="center" vertical="center"/>
    </xf>
    <xf numFmtId="0" fontId="101" fillId="0" borderId="1" xfId="1" applyFont="1" applyBorder="1" applyAlignment="1" applyProtection="1">
      <alignment horizontal="center" vertical="center"/>
      <protection locked="0"/>
    </xf>
    <xf numFmtId="0" fontId="38" fillId="13" borderId="1" xfId="1" applyFont="1" applyFill="1" applyBorder="1" applyAlignment="1" applyProtection="1">
      <alignment horizontal="center" vertical="center"/>
      <protection locked="0"/>
    </xf>
    <xf numFmtId="0" fontId="38" fillId="2" borderId="1" xfId="1" applyFont="1" applyFill="1" applyBorder="1" applyAlignment="1" applyProtection="1">
      <alignment horizontal="center" vertical="center"/>
      <protection locked="0"/>
    </xf>
    <xf numFmtId="0" fontId="101" fillId="2" borderId="1" xfId="1" applyFont="1" applyFill="1" applyBorder="1" applyAlignment="1" applyProtection="1">
      <alignment horizontal="center" vertical="center"/>
      <protection locked="0"/>
    </xf>
    <xf numFmtId="0" fontId="100" fillId="3" borderId="1" xfId="1" applyFont="1" applyFill="1" applyBorder="1" applyAlignment="1">
      <alignment horizontal="center" vertical="center"/>
    </xf>
    <xf numFmtId="0" fontId="102" fillId="27" borderId="1" xfId="1" applyFont="1" applyFill="1" applyBorder="1" applyAlignment="1">
      <alignment horizontal="center" vertical="center"/>
    </xf>
    <xf numFmtId="0" fontId="100" fillId="27" borderId="1" xfId="1" applyFont="1" applyFill="1" applyBorder="1" applyAlignment="1">
      <alignment horizontal="center" vertical="center"/>
    </xf>
    <xf numFmtId="165" fontId="18" fillId="27" borderId="1" xfId="1" applyNumberFormat="1" applyFont="1" applyFill="1" applyBorder="1" applyAlignment="1" applyProtection="1">
      <alignment vertical="center"/>
      <protection locked="0"/>
    </xf>
    <xf numFmtId="0" fontId="38" fillId="5" borderId="1" xfId="1" applyFont="1" applyFill="1" applyBorder="1" applyAlignment="1" applyProtection="1">
      <alignment horizontal="center" vertical="center"/>
      <protection locked="0"/>
    </xf>
    <xf numFmtId="0" fontId="38" fillId="9" borderId="1" xfId="1" applyFont="1" applyFill="1" applyBorder="1" applyAlignment="1" applyProtection="1">
      <alignment horizontal="center" vertical="center"/>
      <protection locked="0"/>
    </xf>
    <xf numFmtId="0" fontId="38" fillId="14" borderId="1" xfId="1" applyFont="1" applyFill="1" applyBorder="1" applyAlignment="1" applyProtection="1">
      <alignment horizontal="center" vertical="center"/>
      <protection locked="0"/>
    </xf>
    <xf numFmtId="0" fontId="46" fillId="5" borderId="1" xfId="1" applyFont="1" applyFill="1" applyBorder="1" applyAlignment="1" applyProtection="1">
      <alignment horizontal="center" vertical="center"/>
      <protection locked="0"/>
    </xf>
    <xf numFmtId="165" fontId="45" fillId="15" borderId="1" xfId="1" applyNumberFormat="1" applyFont="1" applyFill="1" applyBorder="1" applyAlignment="1" applyProtection="1">
      <alignment vertical="center"/>
      <protection locked="0"/>
    </xf>
    <xf numFmtId="0" fontId="100" fillId="5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99" fillId="2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1" fontId="99" fillId="13" borderId="1" xfId="5" applyNumberFormat="1" applyFont="1" applyFill="1" applyBorder="1" applyAlignment="1" applyProtection="1">
      <alignment horizontal="center" vertical="center"/>
      <protection locked="0"/>
    </xf>
    <xf numFmtId="0" fontId="102" fillId="5" borderId="1" xfId="1" applyFont="1" applyFill="1" applyBorder="1" applyAlignment="1">
      <alignment horizontal="center" vertical="center"/>
    </xf>
    <xf numFmtId="0" fontId="16" fillId="26" borderId="1" xfId="1" applyFont="1" applyFill="1" applyBorder="1" applyAlignment="1">
      <alignment horizontal="center" vertical="center"/>
    </xf>
    <xf numFmtId="0" fontId="16" fillId="12" borderId="1" xfId="1" applyFont="1" applyFill="1" applyBorder="1" applyAlignment="1">
      <alignment horizontal="center" vertical="center"/>
    </xf>
    <xf numFmtId="0" fontId="16" fillId="14" borderId="1" xfId="1" applyFont="1" applyFill="1" applyBorder="1" applyAlignment="1">
      <alignment horizontal="center" vertical="center"/>
    </xf>
    <xf numFmtId="0" fontId="16" fillId="27" borderId="1" xfId="1" applyFont="1" applyFill="1" applyBorder="1" applyAlignment="1">
      <alignment horizontal="center" vertical="center"/>
    </xf>
    <xf numFmtId="0" fontId="38" fillId="27" borderId="1" xfId="1" applyFont="1" applyFill="1" applyBorder="1" applyAlignment="1">
      <alignment horizontal="center" vertical="center"/>
    </xf>
    <xf numFmtId="0" fontId="38" fillId="27" borderId="1" xfId="1" applyFont="1" applyFill="1" applyBorder="1" applyAlignment="1" applyProtection="1">
      <alignment horizontal="center" vertical="center"/>
      <protection locked="0"/>
    </xf>
    <xf numFmtId="0" fontId="37" fillId="27" borderId="1" xfId="1" applyFont="1" applyFill="1" applyBorder="1" applyAlignment="1">
      <alignment horizontal="center" vertical="center"/>
    </xf>
    <xf numFmtId="0" fontId="16" fillId="28" borderId="1" xfId="1" applyFont="1" applyFill="1" applyBorder="1" applyAlignment="1">
      <alignment horizontal="center" vertical="center"/>
    </xf>
    <xf numFmtId="0" fontId="37" fillId="28" borderId="1" xfId="1" applyFont="1" applyFill="1" applyBorder="1" applyAlignment="1">
      <alignment horizontal="center" vertical="center"/>
    </xf>
    <xf numFmtId="0" fontId="38" fillId="28" borderId="1" xfId="1" applyFont="1" applyFill="1" applyBorder="1" applyAlignment="1">
      <alignment horizontal="center" vertical="center"/>
    </xf>
    <xf numFmtId="165" fontId="38" fillId="28" borderId="1" xfId="1" applyNumberFormat="1" applyFont="1" applyFill="1" applyBorder="1" applyAlignment="1" applyProtection="1">
      <alignment vertical="center"/>
      <protection locked="0"/>
    </xf>
    <xf numFmtId="165" fontId="18" fillId="28" borderId="1" xfId="1" applyNumberFormat="1" applyFont="1" applyFill="1" applyBorder="1" applyAlignment="1" applyProtection="1">
      <alignment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38" fillId="28" borderId="1" xfId="1" applyFont="1" applyFill="1" applyBorder="1" applyAlignment="1" applyProtection="1">
      <alignment horizontal="center" vertical="center"/>
      <protection locked="0"/>
    </xf>
    <xf numFmtId="0" fontId="37" fillId="14" borderId="1" xfId="1" applyFont="1" applyFill="1" applyBorder="1" applyAlignment="1">
      <alignment horizontal="center" vertical="center"/>
    </xf>
    <xf numFmtId="0" fontId="37" fillId="19" borderId="1" xfId="1" applyFont="1" applyFill="1" applyBorder="1" applyAlignment="1" applyProtection="1">
      <alignment horizontal="center" vertical="center"/>
      <protection locked="0"/>
    </xf>
    <xf numFmtId="0" fontId="16" fillId="22" borderId="1" xfId="1" applyFont="1" applyFill="1" applyBorder="1" applyAlignment="1">
      <alignment horizontal="center" vertical="center"/>
    </xf>
    <xf numFmtId="165" fontId="37" fillId="22" borderId="1" xfId="1" applyNumberFormat="1" applyFont="1" applyFill="1" applyBorder="1" applyAlignment="1">
      <alignment vertical="center"/>
    </xf>
    <xf numFmtId="0" fontId="37" fillId="22" borderId="1" xfId="1" applyFont="1" applyFill="1" applyBorder="1" applyAlignment="1" applyProtection="1">
      <alignment horizontal="center" vertical="center"/>
      <protection locked="0"/>
    </xf>
    <xf numFmtId="49" fontId="18" fillId="9" borderId="1" xfId="1" applyNumberFormat="1" applyFont="1" applyFill="1" applyBorder="1" applyAlignment="1" applyProtection="1">
      <alignment horizontal="center"/>
      <protection locked="0"/>
    </xf>
    <xf numFmtId="0" fontId="38" fillId="9" borderId="1" xfId="1" applyFont="1" applyFill="1" applyBorder="1" applyAlignment="1">
      <alignment horizontal="center"/>
    </xf>
    <xf numFmtId="165" fontId="75" fillId="0" borderId="1" xfId="1" applyNumberFormat="1" applyFont="1" applyBorder="1" applyAlignment="1">
      <alignment horizontal="left" vertical="center"/>
    </xf>
    <xf numFmtId="0" fontId="37" fillId="0" borderId="0" xfId="1" applyFont="1" applyAlignment="1">
      <alignment horizontal="left" wrapText="1"/>
    </xf>
    <xf numFmtId="165" fontId="37" fillId="14" borderId="1" xfId="1" applyNumberFormat="1" applyFont="1" applyFill="1" applyBorder="1" applyAlignment="1">
      <alignment vertical="center"/>
    </xf>
    <xf numFmtId="0" fontId="16" fillId="0" borderId="0" xfId="0" applyFont="1" applyAlignment="1" applyProtection="1">
      <alignment horizontal="right"/>
      <protection locked="0"/>
    </xf>
    <xf numFmtId="14" fontId="16" fillId="0" borderId="4" xfId="0" applyNumberFormat="1" applyFont="1" applyBorder="1" applyAlignment="1" applyProtection="1">
      <alignment horizontal="center"/>
      <protection locked="0"/>
    </xf>
    <xf numFmtId="0" fontId="103" fillId="9" borderId="1" xfId="0" applyFont="1" applyFill="1" applyBorder="1" applyAlignment="1">
      <alignment horizontal="center" vertical="center"/>
    </xf>
    <xf numFmtId="0" fontId="35" fillId="0" borderId="1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/>
      <protection locked="0"/>
    </xf>
    <xf numFmtId="165" fontId="3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5" fontId="103" fillId="5" borderId="1" xfId="0" applyNumberFormat="1" applyFont="1" applyFill="1" applyBorder="1"/>
    <xf numFmtId="0" fontId="35" fillId="5" borderId="1" xfId="0" applyFont="1" applyFill="1" applyBorder="1"/>
    <xf numFmtId="0" fontId="103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35" fillId="0" borderId="2" xfId="0" applyFont="1" applyBorder="1" applyAlignment="1" applyProtection="1">
      <alignment horizontal="center"/>
      <protection locked="0"/>
    </xf>
    <xf numFmtId="0" fontId="35" fillId="0" borderId="37" xfId="0" applyFont="1" applyBorder="1" applyAlignment="1" applyProtection="1">
      <alignment horizontal="center"/>
      <protection locked="0"/>
    </xf>
    <xf numFmtId="165" fontId="35" fillId="0" borderId="12" xfId="0" applyNumberFormat="1" applyFont="1" applyBorder="1" applyAlignment="1" applyProtection="1">
      <alignment horizontal="center"/>
      <protection locked="0"/>
    </xf>
    <xf numFmtId="0" fontId="35" fillId="0" borderId="43" xfId="0" applyFont="1" applyBorder="1" applyAlignment="1" applyProtection="1">
      <alignment horizontal="center"/>
      <protection locked="0"/>
    </xf>
    <xf numFmtId="0" fontId="35" fillId="0" borderId="38" xfId="0" applyFont="1" applyBorder="1" applyAlignment="1" applyProtection="1">
      <alignment horizontal="center"/>
      <protection locked="0"/>
    </xf>
    <xf numFmtId="165" fontId="103" fillId="29" borderId="1" xfId="0" applyNumberFormat="1" applyFont="1" applyFill="1" applyBorder="1"/>
    <xf numFmtId="0" fontId="35" fillId="29" borderId="1" xfId="0" applyFont="1" applyFill="1" applyBorder="1"/>
    <xf numFmtId="165" fontId="103" fillId="17" borderId="1" xfId="0" applyNumberFormat="1" applyFont="1" applyFill="1" applyBorder="1"/>
    <xf numFmtId="0" fontId="35" fillId="17" borderId="1" xfId="0" applyFont="1" applyFill="1" applyBorder="1"/>
    <xf numFmtId="165" fontId="0" fillId="0" borderId="0" xfId="0" applyNumberFormat="1" applyAlignment="1" applyProtection="1">
      <alignment horizontal="left"/>
      <protection locked="0"/>
    </xf>
    <xf numFmtId="0" fontId="35" fillId="0" borderId="1" xfId="0" applyFont="1" applyBorder="1" applyAlignment="1">
      <alignment horizontal="left"/>
    </xf>
    <xf numFmtId="165" fontId="103" fillId="8" borderId="1" xfId="0" applyNumberFormat="1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left"/>
    </xf>
    <xf numFmtId="165" fontId="22" fillId="0" borderId="0" xfId="0" applyNumberFormat="1" applyFont="1" applyAlignment="1">
      <alignment horizontal="left"/>
    </xf>
    <xf numFmtId="165" fontId="22" fillId="0" borderId="0" xfId="5" applyFont="1" applyAlignment="1" applyProtection="1">
      <alignment horizontal="left"/>
    </xf>
    <xf numFmtId="165" fontId="6" fillId="9" borderId="2" xfId="2" applyFont="1" applyFill="1" applyBorder="1" applyAlignment="1" applyProtection="1">
      <alignment vertical="center"/>
    </xf>
    <xf numFmtId="165" fontId="10" fillId="7" borderId="17" xfId="0" applyNumberFormat="1" applyFont="1" applyFill="1" applyBorder="1"/>
    <xf numFmtId="165" fontId="9" fillId="27" borderId="1" xfId="0" applyNumberFormat="1" applyFont="1" applyFill="1" applyBorder="1"/>
    <xf numFmtId="165" fontId="9" fillId="27" borderId="21" xfId="0" applyNumberFormat="1" applyFont="1" applyFill="1" applyBorder="1"/>
    <xf numFmtId="165" fontId="68" fillId="29" borderId="1" xfId="0" applyNumberFormat="1" applyFont="1" applyFill="1" applyBorder="1" applyAlignment="1">
      <alignment horizontal="center" vertical="center"/>
    </xf>
    <xf numFmtId="165" fontId="68" fillId="29" borderId="1" xfId="0" applyNumberFormat="1" applyFont="1" applyFill="1" applyBorder="1" applyAlignment="1">
      <alignment vertical="center"/>
    </xf>
    <xf numFmtId="165" fontId="68" fillId="29" borderId="1" xfId="0" applyNumberFormat="1" applyFont="1" applyFill="1" applyBorder="1" applyAlignment="1" applyProtection="1">
      <alignment vertical="center"/>
      <protection locked="0"/>
    </xf>
    <xf numFmtId="0" fontId="36" fillId="0" borderId="1" xfId="1" applyFont="1" applyBorder="1" applyAlignment="1">
      <alignment wrapText="1"/>
    </xf>
    <xf numFmtId="0" fontId="11" fillId="0" borderId="1" xfId="1" applyFont="1" applyBorder="1" applyAlignment="1" applyProtection="1">
      <alignment horizontal="left" vertical="center" wrapText="1"/>
      <protection locked="0"/>
    </xf>
    <xf numFmtId="0" fontId="11" fillId="0" borderId="1" xfId="1" applyFont="1" applyBorder="1" applyAlignment="1" applyProtection="1">
      <alignment horizontal="left" vertical="center"/>
      <protection locked="0"/>
    </xf>
    <xf numFmtId="0" fontId="108" fillId="0" borderId="0" xfId="1" applyFont="1" applyAlignment="1">
      <alignment horizontal="center" vertical="top" wrapText="1"/>
    </xf>
    <xf numFmtId="165" fontId="108" fillId="0" borderId="1" xfId="1" applyNumberFormat="1" applyFont="1" applyBorder="1" applyAlignment="1">
      <alignment vertical="top"/>
    </xf>
    <xf numFmtId="165" fontId="108" fillId="0" borderId="1" xfId="1" applyNumberFormat="1" applyFont="1" applyBorder="1" applyAlignment="1">
      <alignment vertical="top" wrapText="1"/>
    </xf>
    <xf numFmtId="165" fontId="34" fillId="25" borderId="1" xfId="1" applyNumberFormat="1" applyFont="1" applyFill="1" applyBorder="1" applyAlignment="1" applyProtection="1">
      <alignment vertical="center" wrapText="1"/>
      <protection locked="0"/>
    </xf>
    <xf numFmtId="0" fontId="109" fillId="0" borderId="0" xfId="1" applyFont="1" applyAlignment="1">
      <alignment horizontal="center"/>
    </xf>
    <xf numFmtId="165" fontId="110" fillId="6" borderId="1" xfId="1" applyNumberFormat="1" applyFont="1" applyFill="1" applyBorder="1" applyAlignment="1">
      <alignment vertical="center" wrapText="1"/>
    </xf>
    <xf numFmtId="0" fontId="112" fillId="13" borderId="1" xfId="1" applyFont="1" applyFill="1" applyBorder="1" applyAlignment="1">
      <alignment horizontal="center" vertical="center" wrapText="1"/>
    </xf>
    <xf numFmtId="165" fontId="112" fillId="6" borderId="1" xfId="1" applyNumberFormat="1" applyFont="1" applyFill="1" applyBorder="1" applyAlignment="1">
      <alignment vertical="center" wrapText="1"/>
    </xf>
    <xf numFmtId="165" fontId="33" fillId="6" borderId="1" xfId="1" applyNumberFormat="1" applyFont="1" applyFill="1" applyBorder="1" applyAlignment="1">
      <alignment vertical="center" wrapText="1"/>
    </xf>
    <xf numFmtId="0" fontId="38" fillId="26" borderId="1" xfId="1" applyFont="1" applyFill="1" applyBorder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wrapText="1"/>
      <protection locked="0"/>
    </xf>
    <xf numFmtId="49" fontId="99" fillId="13" borderId="1" xfId="5" applyNumberFormat="1" applyFont="1" applyFill="1" applyBorder="1" applyAlignment="1" applyProtection="1">
      <alignment horizontal="center" vertical="center"/>
      <protection locked="0"/>
    </xf>
    <xf numFmtId="165" fontId="47" fillId="15" borderId="1" xfId="1" applyNumberFormat="1" applyFont="1" applyFill="1" applyBorder="1" applyAlignment="1">
      <alignment vertical="center"/>
    </xf>
    <xf numFmtId="0" fontId="16" fillId="0" borderId="4" xfId="0" applyFont="1" applyBorder="1" applyAlignment="1">
      <alignment horizontal="center"/>
    </xf>
    <xf numFmtId="0" fontId="114" fillId="0" borderId="0" xfId="0" applyFont="1" applyProtection="1">
      <protection locked="0"/>
    </xf>
    <xf numFmtId="0" fontId="115" fillId="0" borderId="0" xfId="0" applyFont="1" applyProtection="1">
      <protection locked="0"/>
    </xf>
    <xf numFmtId="0" fontId="116" fillId="0" borderId="1" xfId="0" applyFont="1" applyBorder="1" applyAlignment="1" applyProtection="1">
      <alignment horizontal="left"/>
      <protection locked="0"/>
    </xf>
    <xf numFmtId="0" fontId="33" fillId="0" borderId="0" xfId="1" applyFont="1" applyAlignment="1">
      <alignment horizontal="right" vertical="center"/>
    </xf>
    <xf numFmtId="49" fontId="38" fillId="0" borderId="1" xfId="1" applyNumberFormat="1" applyFont="1" applyBorder="1" applyAlignment="1">
      <alignment horizontal="center" vertical="center"/>
    </xf>
    <xf numFmtId="1" fontId="102" fillId="13" borderId="1" xfId="5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49" fontId="82" fillId="9" borderId="0" xfId="0" applyNumberFormat="1" applyFont="1" applyFill="1" applyAlignment="1">
      <alignment horizontal="center"/>
    </xf>
    <xf numFmtId="0" fontId="82" fillId="9" borderId="0" xfId="0" applyFont="1" applyFill="1" applyAlignment="1">
      <alignment horizontal="left"/>
    </xf>
    <xf numFmtId="0" fontId="38" fillId="0" borderId="0" xfId="0" applyFont="1"/>
    <xf numFmtId="0" fontId="7" fillId="6" borderId="1" xfId="1" applyFont="1" applyFill="1" applyBorder="1" applyAlignment="1">
      <alignment horizontal="center" vertical="center" wrapText="1"/>
    </xf>
    <xf numFmtId="0" fontId="5" fillId="11" borderId="8" xfId="1" applyFont="1" applyFill="1" applyBorder="1" applyAlignment="1">
      <alignment horizontal="center" vertical="center" wrapText="1"/>
    </xf>
    <xf numFmtId="0" fontId="7" fillId="11" borderId="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vertical="center" wrapText="1"/>
      <protection locked="0"/>
    </xf>
    <xf numFmtId="1" fontId="9" fillId="2" borderId="2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165" fontId="35" fillId="0" borderId="2" xfId="0" applyNumberFormat="1" applyFont="1" applyBorder="1" applyAlignment="1" applyProtection="1">
      <alignment horizontal="center"/>
      <protection locked="0"/>
    </xf>
    <xf numFmtId="0" fontId="116" fillId="0" borderId="19" xfId="0" applyFont="1" applyBorder="1" applyAlignment="1" applyProtection="1">
      <alignment horizontal="left"/>
      <protection locked="0"/>
    </xf>
    <xf numFmtId="0" fontId="35" fillId="5" borderId="3" xfId="0" applyFont="1" applyFill="1" applyBorder="1"/>
    <xf numFmtId="0" fontId="5" fillId="29" borderId="1" xfId="1" applyFont="1" applyFill="1" applyBorder="1" applyAlignment="1" applyProtection="1">
      <alignment horizontal="center" vertical="center" wrapText="1"/>
      <protection locked="0"/>
    </xf>
    <xf numFmtId="2" fontId="9" fillId="29" borderId="1" xfId="0" applyNumberFormat="1" applyFont="1" applyFill="1" applyBorder="1" applyAlignment="1" applyProtection="1">
      <alignment horizontal="center" vertical="center"/>
      <protection locked="0"/>
    </xf>
    <xf numFmtId="165" fontId="9" fillId="29" borderId="1" xfId="0" applyNumberFormat="1" applyFont="1" applyFill="1" applyBorder="1" applyAlignment="1">
      <alignment horizontal="center" vertical="center"/>
    </xf>
    <xf numFmtId="165" fontId="9" fillId="29" borderId="1" xfId="0" applyNumberFormat="1" applyFont="1" applyFill="1" applyBorder="1" applyAlignment="1" applyProtection="1">
      <alignment horizontal="center" vertical="center"/>
      <protection locked="0"/>
    </xf>
    <xf numFmtId="0" fontId="9" fillId="29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5" fillId="0" borderId="1" xfId="1" applyFont="1" applyBorder="1" applyAlignment="1" applyProtection="1">
      <alignment horizontal="center" wrapText="1"/>
      <protection locked="0"/>
    </xf>
    <xf numFmtId="165" fontId="9" fillId="0" borderId="1" xfId="0" applyNumberFormat="1" applyFont="1" applyBorder="1" applyAlignment="1">
      <alignment horizontal="center"/>
    </xf>
    <xf numFmtId="0" fontId="66" fillId="6" borderId="1" xfId="0" applyFont="1" applyFill="1" applyBorder="1" applyAlignment="1">
      <alignment horizontal="center" vertical="center"/>
    </xf>
    <xf numFmtId="0" fontId="37" fillId="0" borderId="4" xfId="1" applyFont="1" applyBorder="1" applyAlignment="1">
      <alignment horizontal="left" wrapText="1"/>
    </xf>
    <xf numFmtId="0" fontId="37" fillId="0" borderId="4" xfId="1" applyFont="1" applyBorder="1" applyAlignment="1">
      <alignment wrapText="1"/>
    </xf>
    <xf numFmtId="165" fontId="37" fillId="26" borderId="1" xfId="1" applyNumberFormat="1" applyFont="1" applyFill="1" applyBorder="1" applyAlignment="1">
      <alignment vertical="center"/>
    </xf>
    <xf numFmtId="0" fontId="9" fillId="0" borderId="4" xfId="0" applyFont="1" applyBorder="1"/>
    <xf numFmtId="0" fontId="5" fillId="0" borderId="1" xfId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/>
    </xf>
    <xf numFmtId="0" fontId="18" fillId="0" borderId="4" xfId="0" applyFont="1" applyBorder="1"/>
    <xf numFmtId="0" fontId="18" fillId="0" borderId="0" xfId="0" applyFont="1" applyAlignment="1">
      <alignment wrapText="1"/>
    </xf>
    <xf numFmtId="0" fontId="18" fillId="7" borderId="0" xfId="0" applyFont="1" applyFill="1" applyAlignment="1">
      <alignment wrapText="1"/>
    </xf>
    <xf numFmtId="0" fontId="18" fillId="0" borderId="0" xfId="0" applyFont="1" applyAlignment="1">
      <alignment horizontal="center" wrapText="1"/>
    </xf>
    <xf numFmtId="164" fontId="18" fillId="0" borderId="0" xfId="0" applyNumberFormat="1" applyFont="1" applyAlignment="1">
      <alignment wrapText="1"/>
    </xf>
    <xf numFmtId="164" fontId="18" fillId="0" borderId="0" xfId="6" applyFont="1" applyBorder="1" applyAlignment="1" applyProtection="1">
      <alignment horizontal="center" vertical="center" wrapText="1"/>
      <protection locked="0"/>
    </xf>
    <xf numFmtId="0" fontId="120" fillId="0" borderId="0" xfId="0" applyFont="1" applyAlignment="1">
      <alignment horizontal="center" vertical="center" wrapText="1"/>
    </xf>
    <xf numFmtId="164" fontId="120" fillId="0" borderId="0" xfId="6" applyFont="1" applyBorder="1" applyAlignment="1" applyProtection="1">
      <alignment vertical="center" wrapText="1"/>
      <protection locked="0"/>
    </xf>
    <xf numFmtId="164" fontId="18" fillId="0" borderId="0" xfId="6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12" borderId="0" xfId="0" applyFont="1" applyFill="1" applyAlignment="1">
      <alignment horizontal="center" wrapText="1"/>
    </xf>
    <xf numFmtId="170" fontId="120" fillId="26" borderId="1" xfId="6" applyNumberFormat="1" applyFont="1" applyFill="1" applyBorder="1" applyAlignment="1">
      <alignment vertical="center" wrapText="1"/>
    </xf>
    <xf numFmtId="0" fontId="120" fillId="26" borderId="1" xfId="0" applyFont="1" applyFill="1" applyBorder="1" applyAlignment="1">
      <alignment vertical="center" wrapText="1"/>
    </xf>
    <xf numFmtId="0" fontId="120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21" fillId="0" borderId="0" xfId="0" applyFont="1" applyAlignment="1">
      <alignment vertical="center" wrapText="1"/>
    </xf>
    <xf numFmtId="0" fontId="120" fillId="0" borderId="1" xfId="0" applyFont="1" applyBorder="1" applyAlignment="1">
      <alignment vertical="center" wrapText="1"/>
    </xf>
    <xf numFmtId="164" fontId="120" fillId="0" borderId="0" xfId="0" applyNumberFormat="1" applyFont="1" applyAlignment="1">
      <alignment horizontal="center" vertical="center" wrapText="1"/>
    </xf>
    <xf numFmtId="0" fontId="120" fillId="0" borderId="0" xfId="0" applyFont="1" applyAlignment="1">
      <alignment horizontal="left" vertical="center" wrapText="1"/>
    </xf>
    <xf numFmtId="0" fontId="120" fillId="2" borderId="1" xfId="0" applyFont="1" applyFill="1" applyBorder="1" applyAlignment="1">
      <alignment vertical="center" wrapText="1"/>
    </xf>
    <xf numFmtId="1" fontId="18" fillId="2" borderId="0" xfId="0" applyNumberFormat="1" applyFont="1" applyFill="1" applyAlignment="1">
      <alignment horizontal="left" vertical="center" wrapText="1"/>
    </xf>
    <xf numFmtId="4" fontId="18" fillId="2" borderId="0" xfId="0" applyNumberFormat="1" applyFont="1" applyFill="1" applyAlignment="1">
      <alignment horizontal="center" vertical="center" wrapText="1"/>
    </xf>
    <xf numFmtId="166" fontId="18" fillId="2" borderId="0" xfId="0" applyNumberFormat="1" applyFont="1" applyFill="1" applyAlignment="1">
      <alignment horizontal="center" vertical="center" wrapText="1"/>
    </xf>
    <xf numFmtId="166" fontId="18" fillId="2" borderId="0" xfId="0" applyNumberFormat="1" applyFont="1" applyFill="1" applyAlignment="1">
      <alignment horizontal="left" vertical="center" wrapText="1"/>
    </xf>
    <xf numFmtId="0" fontId="121" fillId="2" borderId="1" xfId="0" applyFont="1" applyFill="1" applyBorder="1" applyAlignment="1">
      <alignment vertical="center" wrapText="1"/>
    </xf>
    <xf numFmtId="164" fontId="18" fillId="2" borderId="0" xfId="6" applyFont="1" applyFill="1" applyBorder="1" applyAlignment="1">
      <alignment horizontal="left" vertical="center" wrapText="1"/>
    </xf>
    <xf numFmtId="0" fontId="122" fillId="2" borderId="1" xfId="0" applyFont="1" applyFill="1" applyBorder="1" applyAlignment="1">
      <alignment vertical="center" wrapText="1"/>
    </xf>
    <xf numFmtId="0" fontId="122" fillId="0" borderId="1" xfId="0" applyFont="1" applyBorder="1" applyAlignment="1">
      <alignment vertical="center" wrapText="1"/>
    </xf>
    <xf numFmtId="4" fontId="16" fillId="13" borderId="0" xfId="0" applyNumberFormat="1" applyFont="1" applyFill="1" applyAlignment="1">
      <alignment horizontal="center" vertical="center" wrapText="1"/>
    </xf>
    <xf numFmtId="169" fontId="18" fillId="0" borderId="32" xfId="6" applyNumberFormat="1" applyFont="1" applyBorder="1" applyAlignment="1">
      <alignment vertical="center" wrapText="1"/>
    </xf>
    <xf numFmtId="169" fontId="18" fillId="13" borderId="20" xfId="6" applyNumberFormat="1" applyFont="1" applyFill="1" applyBorder="1" applyAlignment="1">
      <alignment vertical="center" wrapText="1"/>
    </xf>
    <xf numFmtId="0" fontId="16" fillId="13" borderId="21" xfId="0" applyFont="1" applyFill="1" applyBorder="1" applyAlignment="1">
      <alignment vertical="center" wrapText="1"/>
    </xf>
    <xf numFmtId="164" fontId="16" fillId="13" borderId="21" xfId="6" applyFont="1" applyFill="1" applyBorder="1" applyAlignment="1">
      <alignment vertical="center" wrapText="1"/>
    </xf>
    <xf numFmtId="164" fontId="16" fillId="0" borderId="1" xfId="6" applyFont="1" applyBorder="1" applyAlignment="1">
      <alignment horizontal="center" vertical="center" wrapText="1"/>
    </xf>
    <xf numFmtId="164" fontId="16" fillId="13" borderId="51" xfId="6" applyFont="1" applyFill="1" applyBorder="1" applyAlignment="1">
      <alignment vertical="center" wrapText="1"/>
    </xf>
    <xf numFmtId="164" fontId="120" fillId="0" borderId="16" xfId="6" applyFont="1" applyBorder="1" applyAlignment="1">
      <alignment horizontal="center" vertical="center" wrapText="1"/>
    </xf>
    <xf numFmtId="164" fontId="120" fillId="0" borderId="17" xfId="6" applyFont="1" applyBorder="1" applyAlignment="1">
      <alignment horizontal="center" vertical="center" wrapText="1"/>
    </xf>
    <xf numFmtId="164" fontId="16" fillId="0" borderId="32" xfId="6" applyFont="1" applyBorder="1" applyAlignment="1">
      <alignment horizontal="center" vertical="center" wrapText="1"/>
    </xf>
    <xf numFmtId="170" fontId="120" fillId="26" borderId="10" xfId="6" applyNumberFormat="1" applyFont="1" applyFill="1" applyBorder="1" applyAlignment="1">
      <alignment vertical="center" wrapText="1"/>
    </xf>
    <xf numFmtId="0" fontId="130" fillId="0" borderId="0" xfId="0" applyFont="1" applyAlignment="1">
      <alignment vertical="top"/>
    </xf>
    <xf numFmtId="0" fontId="18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64" fontId="18" fillId="0" borderId="33" xfId="6" applyFont="1" applyBorder="1" applyAlignment="1" applyProtection="1">
      <alignment horizontal="center" vertical="center" wrapText="1"/>
      <protection locked="0"/>
    </xf>
    <xf numFmtId="164" fontId="18" fillId="2" borderId="32" xfId="6" applyFont="1" applyFill="1" applyBorder="1" applyAlignment="1" applyProtection="1">
      <alignment horizontal="center" vertical="center" wrapText="1"/>
      <protection locked="0"/>
    </xf>
    <xf numFmtId="164" fontId="18" fillId="2" borderId="33" xfId="6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164" fontId="18" fillId="0" borderId="32" xfId="6" applyFont="1" applyBorder="1" applyAlignment="1" applyProtection="1">
      <alignment horizontal="center" vertical="center" wrapText="1"/>
      <protection locked="0"/>
    </xf>
    <xf numFmtId="164" fontId="120" fillId="0" borderId="1" xfId="6" applyFont="1" applyBorder="1" applyAlignment="1" applyProtection="1">
      <alignment vertical="center" wrapText="1"/>
      <protection locked="0"/>
    </xf>
    <xf numFmtId="164" fontId="120" fillId="0" borderId="10" xfId="6" applyFont="1" applyBorder="1" applyAlignment="1" applyProtection="1">
      <alignment vertical="center" wrapText="1"/>
      <protection locked="0"/>
    </xf>
    <xf numFmtId="164" fontId="122" fillId="2" borderId="1" xfId="6" applyFont="1" applyFill="1" applyBorder="1" applyAlignment="1" applyProtection="1">
      <alignment vertical="center" wrapText="1"/>
      <protection locked="0"/>
    </xf>
    <xf numFmtId="164" fontId="122" fillId="2" borderId="10" xfId="6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66" fontId="18" fillId="0" borderId="32" xfId="0" applyNumberFormat="1" applyFont="1" applyBorder="1" applyAlignment="1" applyProtection="1">
      <alignment vertical="center" wrapText="1"/>
      <protection locked="0"/>
    </xf>
    <xf numFmtId="164" fontId="16" fillId="13" borderId="21" xfId="6" applyFont="1" applyFill="1" applyBorder="1" applyAlignment="1" applyProtection="1">
      <alignment vertical="center" wrapText="1"/>
    </xf>
    <xf numFmtId="164" fontId="16" fillId="13" borderId="23" xfId="6" applyFont="1" applyFill="1" applyBorder="1" applyAlignment="1" applyProtection="1">
      <alignment vertical="center" wrapText="1"/>
    </xf>
    <xf numFmtId="164" fontId="16" fillId="13" borderId="20" xfId="6" applyFont="1" applyFill="1" applyBorder="1" applyAlignment="1" applyProtection="1">
      <alignment vertical="center" wrapText="1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2" borderId="10" xfId="0" applyFont="1" applyFill="1" applyBorder="1" applyAlignment="1" applyProtection="1">
      <alignment horizontal="left" wrapText="1"/>
      <protection locked="0"/>
    </xf>
    <xf numFmtId="164" fontId="18" fillId="0" borderId="32" xfId="0" applyNumberFormat="1" applyFont="1" applyBorder="1" applyAlignment="1" applyProtection="1">
      <alignment horizontal="center" vertical="center" wrapText="1"/>
      <protection locked="0"/>
    </xf>
    <xf numFmtId="164" fontId="18" fillId="2" borderId="32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33" xfId="6" applyFont="1" applyBorder="1" applyAlignment="1" applyProtection="1">
      <alignment vertical="center" wrapText="1"/>
      <protection locked="0"/>
    </xf>
    <xf numFmtId="0" fontId="31" fillId="0" borderId="32" xfId="0" applyFont="1" applyBorder="1" applyAlignment="1" applyProtection="1">
      <alignment horizontal="center" wrapText="1"/>
      <protection locked="0"/>
    </xf>
    <xf numFmtId="0" fontId="9" fillId="3" borderId="10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22" borderId="1" xfId="0" applyFont="1" applyFill="1" applyBorder="1" applyAlignment="1">
      <alignment horizontal="center"/>
    </xf>
    <xf numFmtId="0" fontId="5" fillId="22" borderId="1" xfId="1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12" fillId="22" borderId="1" xfId="0" applyFont="1" applyFill="1" applyBorder="1" applyAlignment="1">
      <alignment horizontal="center" vertical="center" wrapText="1"/>
    </xf>
    <xf numFmtId="0" fontId="6" fillId="22" borderId="1" xfId="1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/>
    </xf>
    <xf numFmtId="0" fontId="10" fillId="22" borderId="1" xfId="0" applyFont="1" applyFill="1" applyBorder="1" applyAlignment="1">
      <alignment horizontal="center" vertical="center" wrapText="1"/>
    </xf>
    <xf numFmtId="165" fontId="9" fillId="22" borderId="1" xfId="0" applyNumberFormat="1" applyFont="1" applyFill="1" applyBorder="1" applyAlignment="1">
      <alignment horizontal="center" vertical="center"/>
    </xf>
    <xf numFmtId="165" fontId="10" fillId="22" borderId="1" xfId="0" applyNumberFormat="1" applyFont="1" applyFill="1" applyBorder="1" applyAlignment="1" applyProtection="1">
      <alignment horizontal="center" vertical="center"/>
      <protection locked="0"/>
    </xf>
    <xf numFmtId="0" fontId="10" fillId="22" borderId="1" xfId="0" applyFont="1" applyFill="1" applyBorder="1" applyAlignment="1" applyProtection="1">
      <alignment horizontal="center" vertical="center" wrapText="1"/>
      <protection locked="0"/>
    </xf>
    <xf numFmtId="165" fontId="9" fillId="22" borderId="1" xfId="0" applyNumberFormat="1" applyFont="1" applyFill="1" applyBorder="1" applyAlignment="1" applyProtection="1">
      <alignment horizontal="center" vertical="center"/>
      <protection locked="0"/>
    </xf>
    <xf numFmtId="0" fontId="10" fillId="24" borderId="1" xfId="0" applyFont="1" applyFill="1" applyBorder="1" applyAlignment="1">
      <alignment horizontal="center" vertical="center"/>
    </xf>
    <xf numFmtId="0" fontId="6" fillId="24" borderId="1" xfId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 wrapText="1"/>
    </xf>
    <xf numFmtId="0" fontId="15" fillId="24" borderId="1" xfId="0" applyFont="1" applyFill="1" applyBorder="1" applyAlignment="1">
      <alignment horizontal="center" vertical="center" wrapText="1"/>
    </xf>
    <xf numFmtId="0" fontId="14" fillId="22" borderId="1" xfId="0" applyFont="1" applyFill="1" applyBorder="1" applyAlignment="1">
      <alignment horizontal="right" vertical="center"/>
    </xf>
    <xf numFmtId="0" fontId="13" fillId="0" borderId="13" xfId="1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 wrapText="1"/>
    </xf>
    <xf numFmtId="0" fontId="13" fillId="0" borderId="3" xfId="1" applyFont="1" applyBorder="1" applyAlignment="1">
      <alignment horizontal="right" vertical="center" wrapText="1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>
      <alignment horizontal="right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10" fillId="11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77" fillId="0" borderId="1" xfId="0" applyFont="1" applyBorder="1" applyAlignment="1">
      <alignment vertical="center"/>
    </xf>
    <xf numFmtId="0" fontId="77" fillId="0" borderId="1" xfId="0" applyFont="1" applyBorder="1"/>
    <xf numFmtId="0" fontId="78" fillId="0" borderId="1" xfId="0" applyFont="1" applyBorder="1"/>
    <xf numFmtId="0" fontId="56" fillId="0" borderId="0" xfId="0" applyFont="1" applyProtection="1">
      <protection locked="0"/>
    </xf>
    <xf numFmtId="165" fontId="86" fillId="0" borderId="1" xfId="0" applyNumberFormat="1" applyFont="1" applyBorder="1" applyAlignment="1">
      <alignment horizontal="left" vertical="center"/>
    </xf>
    <xf numFmtId="165" fontId="9" fillId="2" borderId="1" xfId="5" applyFont="1" applyFill="1" applyBorder="1" applyAlignment="1">
      <alignment horizontal="center" vertical="center"/>
    </xf>
    <xf numFmtId="165" fontId="9" fillId="2" borderId="1" xfId="5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left"/>
      <protection locked="0"/>
    </xf>
    <xf numFmtId="165" fontId="10" fillId="2" borderId="0" xfId="0" applyNumberFormat="1" applyFont="1" applyFill="1" applyProtection="1">
      <protection locked="0"/>
    </xf>
    <xf numFmtId="0" fontId="77" fillId="0" borderId="0" xfId="0" applyFont="1" applyAlignment="1">
      <alignment vertical="top"/>
    </xf>
    <xf numFmtId="0" fontId="5" fillId="0" borderId="8" xfId="1" applyFont="1" applyBorder="1" applyAlignment="1" applyProtection="1">
      <alignment horizontal="center" vertical="center" wrapText="1"/>
      <protection locked="0"/>
    </xf>
    <xf numFmtId="166" fontId="5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78" fillId="0" borderId="0" xfId="0" applyFont="1" applyProtection="1">
      <protection locked="0"/>
    </xf>
    <xf numFmtId="166" fontId="18" fillId="2" borderId="63" xfId="0" applyNumberFormat="1" applyFont="1" applyFill="1" applyBorder="1" applyAlignment="1" applyProtection="1">
      <alignment vertical="center" wrapText="1"/>
      <protection locked="0"/>
    </xf>
    <xf numFmtId="166" fontId="121" fillId="2" borderId="63" xfId="0" applyNumberFormat="1" applyFont="1" applyFill="1" applyBorder="1" applyAlignment="1" applyProtection="1">
      <alignment vertical="center" wrapText="1"/>
      <protection locked="0"/>
    </xf>
    <xf numFmtId="166" fontId="121" fillId="26" borderId="63" xfId="0" applyNumberFormat="1" applyFont="1" applyFill="1" applyBorder="1" applyAlignment="1" applyProtection="1">
      <alignment vertical="center" wrapText="1"/>
      <protection locked="0"/>
    </xf>
    <xf numFmtId="164" fontId="18" fillId="13" borderId="64" xfId="6" applyFont="1" applyFill="1" applyBorder="1" applyAlignment="1" applyProtection="1">
      <alignment vertical="center" wrapText="1"/>
      <protection locked="0"/>
    </xf>
    <xf numFmtId="0" fontId="18" fillId="0" borderId="33" xfId="0" applyFont="1" applyBorder="1" applyAlignment="1" applyProtection="1">
      <alignment vertical="center" wrapText="1"/>
      <protection locked="0"/>
    </xf>
    <xf numFmtId="165" fontId="0" fillId="0" borderId="0" xfId="5" applyFont="1" applyProtection="1">
      <protection locked="0"/>
    </xf>
    <xf numFmtId="165" fontId="22" fillId="0" borderId="0" xfId="5" applyFont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22" fillId="18" borderId="0" xfId="0" applyNumberFormat="1" applyFont="1" applyFill="1" applyAlignment="1">
      <alignment horizontal="center" vertical="center"/>
    </xf>
    <xf numFmtId="165" fontId="22" fillId="9" borderId="1" xfId="0" applyNumberFormat="1" applyFont="1" applyFill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165" fontId="22" fillId="21" borderId="17" xfId="0" applyNumberFormat="1" applyFont="1" applyFill="1" applyBorder="1" applyAlignment="1">
      <alignment horizontal="center" vertical="center"/>
    </xf>
    <xf numFmtId="165" fontId="22" fillId="21" borderId="17" xfId="0" applyNumberFormat="1" applyFont="1" applyFill="1" applyBorder="1" applyAlignment="1" applyProtection="1">
      <alignment horizontal="center" vertical="center"/>
      <protection locked="0"/>
    </xf>
    <xf numFmtId="165" fontId="22" fillId="21" borderId="19" xfId="0" applyNumberFormat="1" applyFont="1" applyFill="1" applyBorder="1" applyAlignment="1" applyProtection="1">
      <alignment horizontal="center" vertical="center"/>
      <protection locked="0"/>
    </xf>
    <xf numFmtId="165" fontId="22" fillId="3" borderId="1" xfId="0" applyNumberFormat="1" applyFont="1" applyFill="1" applyBorder="1" applyAlignment="1">
      <alignment horizontal="center" vertical="center"/>
    </xf>
    <xf numFmtId="165" fontId="22" fillId="3" borderId="33" xfId="0" applyNumberFormat="1" applyFont="1" applyFill="1" applyBorder="1" applyAlignment="1">
      <alignment horizontal="center" vertical="center"/>
    </xf>
    <xf numFmtId="165" fontId="22" fillId="18" borderId="1" xfId="0" applyNumberFormat="1" applyFont="1" applyFill="1" applyBorder="1" applyAlignment="1">
      <alignment horizontal="center" vertical="center"/>
    </xf>
    <xf numFmtId="165" fontId="22" fillId="18" borderId="33" xfId="0" applyNumberFormat="1" applyFont="1" applyFill="1" applyBorder="1" applyAlignment="1">
      <alignment horizontal="center" vertical="center"/>
    </xf>
    <xf numFmtId="165" fontId="0" fillId="27" borderId="1" xfId="5" applyFont="1" applyFill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30" borderId="7" xfId="0" applyFont="1" applyFill="1" applyBorder="1" applyAlignment="1">
      <alignment horizontal="center" vertical="center"/>
    </xf>
    <xf numFmtId="165" fontId="0" fillId="30" borderId="2" xfId="5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165" fontId="0" fillId="24" borderId="1" xfId="5" applyFont="1" applyFill="1" applyBorder="1" applyAlignment="1">
      <alignment horizontal="center" vertical="center"/>
    </xf>
    <xf numFmtId="0" fontId="22" fillId="24" borderId="9" xfId="0" applyFont="1" applyFill="1" applyBorder="1" applyAlignment="1">
      <alignment horizontal="center" vertical="center"/>
    </xf>
    <xf numFmtId="165" fontId="0" fillId="24" borderId="3" xfId="5" applyFont="1" applyFill="1" applyBorder="1" applyAlignment="1">
      <alignment horizontal="center" vertical="center"/>
    </xf>
    <xf numFmtId="0" fontId="22" fillId="23" borderId="21" xfId="0" applyFont="1" applyFill="1" applyBorder="1" applyAlignment="1">
      <alignment horizontal="center" vertical="center"/>
    </xf>
    <xf numFmtId="165" fontId="0" fillId="24" borderId="8" xfId="5" applyFont="1" applyFill="1" applyBorder="1" applyAlignment="1">
      <alignment horizontal="center" vertical="center"/>
    </xf>
    <xf numFmtId="165" fontId="0" fillId="27" borderId="10" xfId="5" applyFont="1" applyFill="1" applyBorder="1" applyAlignment="1">
      <alignment horizontal="center" vertical="center"/>
    </xf>
    <xf numFmtId="164" fontId="57" fillId="0" borderId="2" xfId="0" applyNumberFormat="1" applyFont="1" applyBorder="1" applyAlignment="1">
      <alignment horizontal="center" vertical="center"/>
    </xf>
    <xf numFmtId="164" fontId="57" fillId="0" borderId="13" xfId="0" applyNumberFormat="1" applyFont="1" applyBorder="1" applyAlignment="1">
      <alignment horizontal="center" vertical="center"/>
    </xf>
    <xf numFmtId="164" fontId="131" fillId="0" borderId="3" xfId="0" applyNumberFormat="1" applyFont="1" applyBorder="1" applyAlignment="1">
      <alignment horizontal="center" vertical="center"/>
    </xf>
    <xf numFmtId="165" fontId="22" fillId="2" borderId="24" xfId="5" applyFont="1" applyFill="1" applyBorder="1" applyAlignment="1">
      <alignment horizontal="center" vertical="center"/>
    </xf>
    <xf numFmtId="165" fontId="22" fillId="2" borderId="72" xfId="5" applyFont="1" applyFill="1" applyBorder="1" applyAlignment="1">
      <alignment horizontal="center" vertical="center"/>
    </xf>
    <xf numFmtId="0" fontId="22" fillId="23" borderId="5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24" borderId="57" xfId="0" applyFont="1" applyFill="1" applyBorder="1" applyAlignment="1">
      <alignment horizontal="center" vertical="center"/>
    </xf>
    <xf numFmtId="0" fontId="22" fillId="27" borderId="63" xfId="0" applyFont="1" applyFill="1" applyBorder="1" applyAlignment="1">
      <alignment horizontal="center" vertical="center"/>
    </xf>
    <xf numFmtId="164" fontId="131" fillId="0" borderId="0" xfId="0" applyNumberFormat="1" applyFont="1" applyAlignment="1">
      <alignment horizontal="center" vertical="center"/>
    </xf>
    <xf numFmtId="165" fontId="22" fillId="27" borderId="1" xfId="5" applyFont="1" applyFill="1" applyBorder="1" applyAlignment="1">
      <alignment horizontal="center" vertical="center"/>
    </xf>
    <xf numFmtId="165" fontId="131" fillId="0" borderId="5" xfId="0" applyNumberFormat="1" applyFont="1" applyBorder="1" applyAlignment="1">
      <alignment horizontal="center" vertical="center"/>
    </xf>
    <xf numFmtId="165" fontId="131" fillId="0" borderId="7" xfId="0" applyNumberFormat="1" applyFont="1" applyBorder="1" applyAlignment="1">
      <alignment horizontal="center" vertical="center"/>
    </xf>
    <xf numFmtId="165" fontId="131" fillId="0" borderId="0" xfId="0" applyNumberFormat="1" applyFont="1" applyAlignment="1">
      <alignment horizontal="center" vertical="center"/>
    </xf>
    <xf numFmtId="165" fontId="131" fillId="0" borderId="15" xfId="0" applyNumberFormat="1" applyFont="1" applyBorder="1" applyAlignment="1">
      <alignment horizontal="center" vertical="center"/>
    </xf>
    <xf numFmtId="165" fontId="131" fillId="0" borderId="4" xfId="0" applyNumberFormat="1" applyFont="1" applyBorder="1" applyAlignment="1">
      <alignment horizontal="center" vertical="center"/>
    </xf>
    <xf numFmtId="165" fontId="131" fillId="0" borderId="9" xfId="0" applyNumberFormat="1" applyFont="1" applyBorder="1" applyAlignment="1">
      <alignment horizontal="center" vertical="center"/>
    </xf>
    <xf numFmtId="165" fontId="22" fillId="24" borderId="17" xfId="5" applyFont="1" applyFill="1" applyBorder="1" applyAlignment="1">
      <alignment horizontal="center" vertical="center"/>
    </xf>
    <xf numFmtId="165" fontId="22" fillId="24" borderId="19" xfId="5" applyFont="1" applyFill="1" applyBorder="1" applyAlignment="1">
      <alignment horizontal="center" vertical="center"/>
    </xf>
    <xf numFmtId="165" fontId="22" fillId="27" borderId="33" xfId="5" applyFont="1" applyFill="1" applyBorder="1" applyAlignment="1">
      <alignment horizontal="center" vertical="center"/>
    </xf>
    <xf numFmtId="0" fontId="22" fillId="29" borderId="11" xfId="0" applyFont="1" applyFill="1" applyBorder="1" applyAlignment="1">
      <alignment horizontal="center" vertical="center"/>
    </xf>
    <xf numFmtId="165" fontId="131" fillId="0" borderId="10" xfId="0" applyNumberFormat="1" applyFont="1" applyBorder="1" applyAlignment="1">
      <alignment horizontal="center" vertical="center"/>
    </xf>
    <xf numFmtId="165" fontId="131" fillId="0" borderId="11" xfId="0" applyNumberFormat="1" applyFont="1" applyBorder="1" applyAlignment="1">
      <alignment horizontal="center" vertical="center"/>
    </xf>
    <xf numFmtId="165" fontId="131" fillId="0" borderId="12" xfId="0" applyNumberFormat="1" applyFont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/>
    </xf>
    <xf numFmtId="0" fontId="22" fillId="29" borderId="16" xfId="0" applyFont="1" applyFill="1" applyBorder="1" applyAlignment="1">
      <alignment horizontal="center" vertical="center"/>
    </xf>
    <xf numFmtId="0" fontId="22" fillId="29" borderId="66" xfId="0" applyFont="1" applyFill="1" applyBorder="1" applyAlignment="1">
      <alignment horizontal="center" vertical="center"/>
    </xf>
    <xf numFmtId="165" fontId="22" fillId="0" borderId="24" xfId="0" applyNumberFormat="1" applyFont="1" applyBorder="1" applyAlignment="1">
      <alignment horizontal="center" vertical="center"/>
    </xf>
    <xf numFmtId="165" fontId="22" fillId="0" borderId="67" xfId="0" applyNumberFormat="1" applyFont="1" applyBorder="1" applyAlignment="1">
      <alignment horizontal="center" vertical="center"/>
    </xf>
    <xf numFmtId="165" fontId="22" fillId="11" borderId="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80" fillId="0" borderId="17" xfId="0" applyNumberFormat="1" applyFont="1" applyBorder="1" applyAlignment="1">
      <alignment horizontal="center" vertical="center"/>
    </xf>
    <xf numFmtId="165" fontId="80" fillId="0" borderId="19" xfId="0" applyNumberFormat="1" applyFont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165" fontId="22" fillId="13" borderId="21" xfId="0" applyNumberFormat="1" applyFont="1" applyFill="1" applyBorder="1" applyAlignment="1">
      <alignment horizontal="center" vertical="center"/>
    </xf>
    <xf numFmtId="165" fontId="22" fillId="13" borderId="23" xfId="0" applyNumberFormat="1" applyFont="1" applyFill="1" applyBorder="1" applyAlignment="1">
      <alignment horizontal="center" vertical="center"/>
    </xf>
    <xf numFmtId="0" fontId="22" fillId="31" borderId="7" xfId="0" applyFont="1" applyFill="1" applyBorder="1" applyAlignment="1">
      <alignment horizontal="center" vertical="center"/>
    </xf>
    <xf numFmtId="165" fontId="0" fillId="31" borderId="2" xfId="5" applyFont="1" applyFill="1" applyBorder="1" applyAlignment="1">
      <alignment horizontal="center" vertical="center"/>
    </xf>
    <xf numFmtId="165" fontId="0" fillId="31" borderId="6" xfId="5" applyFont="1" applyFill="1" applyBorder="1" applyAlignment="1">
      <alignment horizontal="center" vertical="center"/>
    </xf>
    <xf numFmtId="0" fontId="22" fillId="31" borderId="64" xfId="0" applyFont="1" applyFill="1" applyBorder="1" applyAlignment="1">
      <alignment horizontal="center" vertical="center"/>
    </xf>
    <xf numFmtId="165" fontId="22" fillId="31" borderId="21" xfId="5" applyFont="1" applyFill="1" applyBorder="1" applyAlignment="1">
      <alignment horizontal="center" vertical="center"/>
    </xf>
    <xf numFmtId="165" fontId="22" fillId="31" borderId="23" xfId="5" applyFont="1" applyFill="1" applyBorder="1" applyAlignment="1">
      <alignment horizontal="center" vertical="center"/>
    </xf>
    <xf numFmtId="165" fontId="80" fillId="4" borderId="24" xfId="0" applyNumberFormat="1" applyFont="1" applyFill="1" applyBorder="1" applyAlignment="1">
      <alignment horizontal="center" vertical="center"/>
    </xf>
    <xf numFmtId="165" fontId="80" fillId="9" borderId="1" xfId="0" applyNumberFormat="1" applyFont="1" applyFill="1" applyBorder="1" applyAlignment="1">
      <alignment horizontal="center" vertical="center"/>
    </xf>
    <xf numFmtId="165" fontId="22" fillId="19" borderId="2" xfId="0" applyNumberFormat="1" applyFont="1" applyFill="1" applyBorder="1" applyAlignment="1">
      <alignment horizontal="center" vertical="center"/>
    </xf>
    <xf numFmtId="165" fontId="22" fillId="27" borderId="18" xfId="0" applyNumberFormat="1" applyFont="1" applyFill="1" applyBorder="1" applyAlignment="1">
      <alignment horizontal="center" vertical="center"/>
    </xf>
    <xf numFmtId="165" fontId="22" fillId="27" borderId="35" xfId="0" applyNumberFormat="1" applyFont="1" applyFill="1" applyBorder="1" applyAlignment="1">
      <alignment horizontal="center" vertical="center"/>
    </xf>
    <xf numFmtId="165" fontId="22" fillId="2" borderId="33" xfId="0" applyNumberFormat="1" applyFont="1" applyFill="1" applyBorder="1" applyAlignment="1">
      <alignment horizontal="center" vertical="center"/>
    </xf>
    <xf numFmtId="165" fontId="80" fillId="9" borderId="33" xfId="0" applyNumberFormat="1" applyFont="1" applyFill="1" applyBorder="1" applyAlignment="1">
      <alignment horizontal="center" vertical="center"/>
    </xf>
    <xf numFmtId="165" fontId="22" fillId="9" borderId="33" xfId="0" applyNumberFormat="1" applyFont="1" applyFill="1" applyBorder="1" applyAlignment="1">
      <alignment horizontal="center" vertical="center"/>
    </xf>
    <xf numFmtId="165" fontId="22" fillId="9" borderId="21" xfId="0" applyNumberFormat="1" applyFont="1" applyFill="1" applyBorder="1" applyAlignment="1">
      <alignment horizontal="center" vertical="center"/>
    </xf>
    <xf numFmtId="0" fontId="22" fillId="27" borderId="61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64" fontId="57" fillId="0" borderId="0" xfId="0" applyNumberFormat="1" applyFont="1" applyAlignment="1">
      <alignment horizontal="center" vertical="center"/>
    </xf>
    <xf numFmtId="165" fontId="57" fillId="0" borderId="0" xfId="0" applyNumberFormat="1" applyFont="1" applyAlignment="1">
      <alignment horizontal="center" vertical="center"/>
    </xf>
    <xf numFmtId="165" fontId="22" fillId="30" borderId="21" xfId="0" applyNumberFormat="1" applyFont="1" applyFill="1" applyBorder="1" applyAlignment="1" applyProtection="1">
      <alignment horizontal="center" vertical="center"/>
      <protection locked="0"/>
    </xf>
    <xf numFmtId="165" fontId="22" fillId="30" borderId="23" xfId="0" applyNumberFormat="1" applyFont="1" applyFill="1" applyBorder="1" applyAlignment="1" applyProtection="1">
      <alignment horizontal="center" vertical="center"/>
      <protection locked="0"/>
    </xf>
    <xf numFmtId="0" fontId="0" fillId="36" borderId="0" xfId="0" applyFill="1" applyAlignment="1">
      <alignment horizontal="center" vertical="center"/>
    </xf>
    <xf numFmtId="0" fontId="81" fillId="0" borderId="60" xfId="0" applyFont="1" applyBorder="1" applyAlignment="1">
      <alignment horizontal="center" vertical="center"/>
    </xf>
    <xf numFmtId="165" fontId="81" fillId="0" borderId="69" xfId="0" applyNumberFormat="1" applyFont="1" applyBorder="1" applyAlignment="1">
      <alignment horizontal="center" vertical="center"/>
    </xf>
    <xf numFmtId="0" fontId="22" fillId="23" borderId="17" xfId="0" applyFont="1" applyFill="1" applyBorder="1" applyAlignment="1">
      <alignment horizontal="center" vertical="center"/>
    </xf>
    <xf numFmtId="0" fontId="22" fillId="23" borderId="19" xfId="0" applyFont="1" applyFill="1" applyBorder="1" applyAlignment="1">
      <alignment horizontal="center" vertical="center"/>
    </xf>
    <xf numFmtId="165" fontId="22" fillId="19" borderId="40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65" fontId="22" fillId="11" borderId="21" xfId="0" applyNumberFormat="1" applyFont="1" applyFill="1" applyBorder="1" applyAlignment="1">
      <alignment horizontal="center" vertical="center"/>
    </xf>
    <xf numFmtId="165" fontId="75" fillId="0" borderId="1" xfId="1" applyNumberFormat="1" applyFont="1" applyBorder="1" applyAlignment="1">
      <alignment horizontal="center" vertical="center"/>
    </xf>
    <xf numFmtId="165" fontId="10" fillId="2" borderId="2" xfId="5" applyFont="1" applyFill="1" applyBorder="1" applyAlignment="1" applyProtection="1">
      <alignment horizontal="center" vertical="center"/>
    </xf>
    <xf numFmtId="165" fontId="68" fillId="4" borderId="1" xfId="0" applyNumberFormat="1" applyFont="1" applyFill="1" applyBorder="1" applyAlignment="1">
      <alignment vertical="center"/>
    </xf>
    <xf numFmtId="0" fontId="16" fillId="9" borderId="0" xfId="0" applyFont="1" applyFill="1" applyAlignment="1">
      <alignment horizontal="righ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18" fillId="0" borderId="0" xfId="0" applyFont="1" applyAlignment="1">
      <alignment vertical="center"/>
    </xf>
    <xf numFmtId="0" fontId="64" fillId="0" borderId="13" xfId="0" applyFont="1" applyBorder="1" applyAlignment="1" applyProtection="1">
      <alignment horizontal="center" vertical="center" wrapText="1"/>
      <protection locked="0"/>
    </xf>
    <xf numFmtId="0" fontId="66" fillId="7" borderId="3" xfId="0" applyFont="1" applyFill="1" applyBorder="1" applyAlignment="1" applyProtection="1">
      <alignment vertical="center"/>
      <protection locked="0"/>
    </xf>
    <xf numFmtId="165" fontId="68" fillId="7" borderId="3" xfId="0" applyNumberFormat="1" applyFont="1" applyFill="1" applyBorder="1" applyAlignment="1">
      <alignment horizontal="center" vertical="center"/>
    </xf>
    <xf numFmtId="165" fontId="68" fillId="7" borderId="3" xfId="0" applyNumberFormat="1" applyFont="1" applyFill="1" applyBorder="1" applyAlignment="1" applyProtection="1">
      <alignment horizontal="center" vertical="center"/>
      <protection locked="0"/>
    </xf>
    <xf numFmtId="165" fontId="68" fillId="7" borderId="3" xfId="0" applyNumberFormat="1" applyFont="1" applyFill="1" applyBorder="1" applyAlignment="1" applyProtection="1">
      <alignment vertical="center"/>
      <protection locked="0"/>
    </xf>
    <xf numFmtId="165" fontId="64" fillId="7" borderId="3" xfId="0" applyNumberFormat="1" applyFont="1" applyFill="1" applyBorder="1" applyAlignment="1" applyProtection="1">
      <alignment vertical="center"/>
      <protection locked="0"/>
    </xf>
    <xf numFmtId="0" fontId="63" fillId="4" borderId="17" xfId="0" applyFont="1" applyFill="1" applyBorder="1" applyAlignment="1">
      <alignment horizontal="center" vertical="center"/>
    </xf>
    <xf numFmtId="165" fontId="68" fillId="4" borderId="17" xfId="0" applyNumberFormat="1" applyFont="1" applyFill="1" applyBorder="1" applyAlignment="1">
      <alignment horizontal="center" vertical="center"/>
    </xf>
    <xf numFmtId="165" fontId="68" fillId="4" borderId="19" xfId="0" applyNumberFormat="1" applyFont="1" applyFill="1" applyBorder="1" applyAlignment="1">
      <alignment horizontal="center" vertical="center"/>
    </xf>
    <xf numFmtId="0" fontId="64" fillId="2" borderId="33" xfId="0" applyFont="1" applyFill="1" applyBorder="1" applyAlignment="1" applyProtection="1">
      <alignment horizontal="center" vertical="center"/>
      <protection locked="0"/>
    </xf>
    <xf numFmtId="165" fontId="64" fillId="0" borderId="33" xfId="0" applyNumberFormat="1" applyFont="1" applyBorder="1" applyAlignment="1" applyProtection="1">
      <alignment horizontal="center" vertical="center"/>
      <protection locked="0"/>
    </xf>
    <xf numFmtId="165" fontId="68" fillId="6" borderId="33" xfId="0" applyNumberFormat="1" applyFont="1" applyFill="1" applyBorder="1" applyAlignment="1">
      <alignment horizontal="center" vertical="center"/>
    </xf>
    <xf numFmtId="165" fontId="64" fillId="9" borderId="33" xfId="0" applyNumberFormat="1" applyFont="1" applyFill="1" applyBorder="1" applyAlignment="1" applyProtection="1">
      <alignment horizontal="center" vertical="center"/>
      <protection locked="0"/>
    </xf>
    <xf numFmtId="0" fontId="66" fillId="6" borderId="21" xfId="0" applyFont="1" applyFill="1" applyBorder="1" applyAlignment="1" applyProtection="1">
      <alignment horizontal="center" vertical="center"/>
      <protection locked="0"/>
    </xf>
    <xf numFmtId="165" fontId="68" fillId="18" borderId="21" xfId="0" applyNumberFormat="1" applyFont="1" applyFill="1" applyBorder="1" applyAlignment="1">
      <alignment horizontal="center" vertical="center"/>
    </xf>
    <xf numFmtId="165" fontId="68" fillId="18" borderId="21" xfId="0" applyNumberFormat="1" applyFont="1" applyFill="1" applyBorder="1" applyAlignment="1" applyProtection="1">
      <alignment horizontal="center" vertical="center"/>
      <protection locked="0"/>
    </xf>
    <xf numFmtId="0" fontId="5" fillId="9" borderId="1" xfId="1" applyFont="1" applyFill="1" applyBorder="1" applyAlignment="1" applyProtection="1">
      <alignment horizontal="center" vertical="center" wrapText="1"/>
      <protection locked="0"/>
    </xf>
    <xf numFmtId="0" fontId="103" fillId="0" borderId="2" xfId="0" applyFont="1" applyBorder="1" applyAlignment="1">
      <alignment horizontal="center" vertical="center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165" fontId="56" fillId="0" borderId="0" xfId="5" applyFont="1" applyAlignment="1" applyProtection="1">
      <alignment vertical="center"/>
    </xf>
    <xf numFmtId="165" fontId="35" fillId="0" borderId="1" xfId="0" applyNumberFormat="1" applyFont="1" applyBorder="1" applyAlignment="1" applyProtection="1">
      <alignment horizontal="center" vertical="center"/>
      <protection locked="0"/>
    </xf>
    <xf numFmtId="165" fontId="35" fillId="0" borderId="3" xfId="0" applyNumberFormat="1" applyFont="1" applyBorder="1" applyAlignment="1" applyProtection="1">
      <alignment horizontal="center" vertical="center"/>
      <protection locked="0"/>
    </xf>
    <xf numFmtId="165" fontId="35" fillId="0" borderId="17" xfId="0" applyNumberFormat="1" applyFont="1" applyBorder="1" applyAlignment="1" applyProtection="1">
      <alignment horizontal="center" vertical="center"/>
      <protection locked="0"/>
    </xf>
    <xf numFmtId="165" fontId="35" fillId="0" borderId="21" xfId="0" applyNumberFormat="1" applyFont="1" applyBorder="1" applyAlignment="1" applyProtection="1">
      <alignment horizontal="center" vertical="center"/>
      <protection locked="0"/>
    </xf>
    <xf numFmtId="165" fontId="35" fillId="2" borderId="17" xfId="0" applyNumberFormat="1" applyFont="1" applyFill="1" applyBorder="1" applyAlignment="1" applyProtection="1">
      <alignment horizontal="center" vertical="center"/>
      <protection locked="0"/>
    </xf>
    <xf numFmtId="165" fontId="35" fillId="2" borderId="1" xfId="0" applyNumberFormat="1" applyFont="1" applyFill="1" applyBorder="1" applyAlignment="1" applyProtection="1">
      <alignment horizontal="center" vertical="center"/>
      <protection locked="0"/>
    </xf>
    <xf numFmtId="165" fontId="35" fillId="2" borderId="21" xfId="0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Alignment="1">
      <alignment horizontal="center" vertical="center"/>
    </xf>
    <xf numFmtId="0" fontId="103" fillId="0" borderId="1" xfId="0" applyFont="1" applyBorder="1" applyAlignment="1">
      <alignment horizontal="center"/>
    </xf>
    <xf numFmtId="0" fontId="103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center"/>
    </xf>
    <xf numFmtId="0" fontId="116" fillId="0" borderId="0" xfId="0" applyFont="1" applyAlignment="1">
      <alignment horizontal="left"/>
    </xf>
    <xf numFmtId="165" fontId="35" fillId="2" borderId="2" xfId="0" applyNumberFormat="1" applyFont="1" applyFill="1" applyBorder="1" applyAlignment="1" applyProtection="1">
      <alignment horizontal="center" vertical="center"/>
      <protection locked="0"/>
    </xf>
    <xf numFmtId="165" fontId="35" fillId="0" borderId="2" xfId="0" applyNumberFormat="1" applyFont="1" applyBorder="1" applyAlignment="1" applyProtection="1">
      <alignment horizontal="center" vertical="center"/>
      <protection locked="0"/>
    </xf>
    <xf numFmtId="0" fontId="103" fillId="0" borderId="1" xfId="0" applyFont="1" applyBorder="1" applyAlignment="1">
      <alignment horizontal="center" vertical="center"/>
    </xf>
    <xf numFmtId="0" fontId="103" fillId="0" borderId="17" xfId="0" applyFont="1" applyBorder="1" applyAlignment="1">
      <alignment horizontal="center" vertical="center"/>
    </xf>
    <xf numFmtId="0" fontId="103" fillId="0" borderId="21" xfId="0" applyFont="1" applyBorder="1" applyAlignment="1">
      <alignment horizontal="center" vertical="center"/>
    </xf>
    <xf numFmtId="0" fontId="37" fillId="0" borderId="0" xfId="0" applyFont="1" applyAlignment="1" applyProtection="1">
      <alignment horizontal="left"/>
      <protection locked="0"/>
    </xf>
    <xf numFmtId="0" fontId="103" fillId="0" borderId="3" xfId="0" applyFont="1" applyBorder="1" applyAlignment="1">
      <alignment horizontal="center" vertical="center"/>
    </xf>
    <xf numFmtId="165" fontId="9" fillId="9" borderId="1" xfId="0" applyNumberFormat="1" applyFont="1" applyFill="1" applyBorder="1" applyAlignment="1" applyProtection="1">
      <alignment horizontal="center" vertical="center"/>
      <protection locked="0"/>
    </xf>
    <xf numFmtId="165" fontId="37" fillId="2" borderId="1" xfId="1" applyNumberFormat="1" applyFont="1" applyFill="1" applyBorder="1" applyAlignment="1" applyProtection="1">
      <alignment vertical="center"/>
      <protection locked="0"/>
    </xf>
    <xf numFmtId="165" fontId="22" fillId="0" borderId="1" xfId="0" applyNumberFormat="1" applyFont="1" applyBorder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  <xf numFmtId="164" fontId="22" fillId="0" borderId="0" xfId="0" applyNumberFormat="1" applyFont="1" applyProtection="1">
      <protection locked="0"/>
    </xf>
    <xf numFmtId="165" fontId="18" fillId="0" borderId="0" xfId="5" applyFont="1" applyAlignment="1">
      <alignment wrapText="1"/>
    </xf>
    <xf numFmtId="0" fontId="38" fillId="0" borderId="0" xfId="1" applyFont="1" applyAlignment="1">
      <alignment horizontal="right" vertical="center"/>
    </xf>
    <xf numFmtId="14" fontId="37" fillId="9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/>
      <protection locked="0"/>
    </xf>
    <xf numFmtId="165" fontId="22" fillId="0" borderId="0" xfId="0" applyNumberFormat="1" applyFont="1" applyAlignment="1" applyProtection="1">
      <alignment horizontal="left"/>
      <protection locked="0"/>
    </xf>
    <xf numFmtId="165" fontId="0" fillId="0" borderId="1" xfId="0" applyNumberFormat="1" applyBorder="1" applyProtection="1">
      <protection locked="0"/>
    </xf>
    <xf numFmtId="165" fontId="22" fillId="0" borderId="1" xfId="0" applyNumberFormat="1" applyFont="1" applyBorder="1" applyProtection="1">
      <protection locked="0"/>
    </xf>
    <xf numFmtId="0" fontId="80" fillId="0" borderId="1" xfId="0" applyFont="1" applyBorder="1" applyAlignment="1" applyProtection="1">
      <alignment horizontal="center"/>
      <protection locked="0"/>
    </xf>
    <xf numFmtId="165" fontId="0" fillId="0" borderId="3" xfId="0" applyNumberFormat="1" applyBorder="1" applyProtection="1">
      <protection locked="0"/>
    </xf>
    <xf numFmtId="0" fontId="77" fillId="0" borderId="16" xfId="0" applyFont="1" applyBorder="1" applyProtection="1">
      <protection locked="0"/>
    </xf>
    <xf numFmtId="165" fontId="0" fillId="0" borderId="19" xfId="5" applyFont="1" applyBorder="1" applyAlignment="1" applyProtection="1">
      <alignment horizontal="center"/>
      <protection locked="0"/>
    </xf>
    <xf numFmtId="0" fontId="77" fillId="0" borderId="20" xfId="0" applyFont="1" applyBorder="1" applyProtection="1">
      <protection locked="0"/>
    </xf>
    <xf numFmtId="165" fontId="0" fillId="0" borderId="23" xfId="5" applyFont="1" applyBorder="1" applyAlignment="1" applyProtection="1">
      <alignment horizontal="center"/>
      <protection locked="0"/>
    </xf>
    <xf numFmtId="0" fontId="140" fillId="0" borderId="16" xfId="0" applyFont="1" applyBorder="1" applyAlignment="1" applyProtection="1">
      <alignment horizontal="center"/>
      <protection locked="0"/>
    </xf>
    <xf numFmtId="165" fontId="0" fillId="0" borderId="19" xfId="0" applyNumberFormat="1" applyBorder="1" applyProtection="1">
      <protection locked="0"/>
    </xf>
    <xf numFmtId="0" fontId="140" fillId="0" borderId="32" xfId="0" applyFont="1" applyBorder="1" applyAlignment="1" applyProtection="1">
      <alignment horizontal="center"/>
      <protection locked="0"/>
    </xf>
    <xf numFmtId="165" fontId="0" fillId="0" borderId="33" xfId="0" applyNumberFormat="1" applyBorder="1" applyProtection="1">
      <protection locked="0"/>
    </xf>
    <xf numFmtId="0" fontId="140" fillId="0" borderId="20" xfId="0" applyFont="1" applyBorder="1" applyAlignment="1" applyProtection="1">
      <alignment horizontal="center"/>
      <protection locked="0"/>
    </xf>
    <xf numFmtId="165" fontId="0" fillId="0" borderId="23" xfId="0" applyNumberFormat="1" applyBorder="1" applyProtection="1">
      <protection locked="0"/>
    </xf>
    <xf numFmtId="0" fontId="85" fillId="0" borderId="16" xfId="0" applyFont="1" applyBorder="1" applyAlignment="1" applyProtection="1">
      <alignment horizontal="center"/>
      <protection locked="0"/>
    </xf>
    <xf numFmtId="0" fontId="85" fillId="0" borderId="20" xfId="0" applyFont="1" applyBorder="1" applyAlignment="1" applyProtection="1">
      <alignment horizontal="center"/>
      <protection locked="0"/>
    </xf>
    <xf numFmtId="0" fontId="80" fillId="0" borderId="3" xfId="0" applyFont="1" applyBorder="1" applyAlignment="1" applyProtection="1">
      <alignment horizontal="center"/>
      <protection locked="0"/>
    </xf>
    <xf numFmtId="0" fontId="141" fillId="0" borderId="16" xfId="0" applyFont="1" applyBorder="1" applyAlignment="1" applyProtection="1">
      <alignment horizontal="center"/>
      <protection locked="0"/>
    </xf>
    <xf numFmtId="0" fontId="141" fillId="0" borderId="32" xfId="0" applyFont="1" applyBorder="1" applyAlignment="1" applyProtection="1">
      <alignment horizontal="center"/>
      <protection locked="0"/>
    </xf>
    <xf numFmtId="0" fontId="141" fillId="0" borderId="20" xfId="0" applyFont="1" applyBorder="1" applyAlignment="1" applyProtection="1">
      <alignment horizontal="center"/>
      <protection locked="0"/>
    </xf>
    <xf numFmtId="0" fontId="80" fillId="0" borderId="13" xfId="0" applyFont="1" applyBorder="1" applyAlignment="1" applyProtection="1">
      <alignment horizontal="center"/>
      <protection locked="0"/>
    </xf>
    <xf numFmtId="165" fontId="138" fillId="0" borderId="13" xfId="0" applyNumberFormat="1" applyFont="1" applyBorder="1" applyProtection="1">
      <protection locked="0"/>
    </xf>
    <xf numFmtId="0" fontId="140" fillId="0" borderId="66" xfId="0" applyFont="1" applyBorder="1" applyAlignment="1" applyProtection="1">
      <alignment horizontal="right"/>
      <protection locked="0"/>
    </xf>
    <xf numFmtId="165" fontId="0" fillId="0" borderId="67" xfId="0" applyNumberFormat="1" applyBorder="1" applyProtection="1">
      <protection locked="0"/>
    </xf>
    <xf numFmtId="0" fontId="22" fillId="0" borderId="2" xfId="0" applyFont="1" applyBorder="1" applyAlignment="1" applyProtection="1">
      <alignment horizontal="center"/>
      <protection locked="0"/>
    </xf>
    <xf numFmtId="165" fontId="0" fillId="0" borderId="2" xfId="0" applyNumberFormat="1" applyBorder="1" applyProtection="1">
      <protection locked="0"/>
    </xf>
    <xf numFmtId="165" fontId="139" fillId="0" borderId="19" xfId="0" applyNumberFormat="1" applyFont="1" applyBorder="1" applyProtection="1">
      <protection locked="0"/>
    </xf>
    <xf numFmtId="165" fontId="139" fillId="0" borderId="33" xfId="0" applyNumberFormat="1" applyFont="1" applyBorder="1" applyProtection="1">
      <protection locked="0"/>
    </xf>
    <xf numFmtId="0" fontId="140" fillId="0" borderId="39" xfId="0" applyFont="1" applyBorder="1" applyAlignment="1" applyProtection="1">
      <alignment horizontal="center"/>
      <protection locked="0"/>
    </xf>
    <xf numFmtId="165" fontId="22" fillId="0" borderId="67" xfId="0" applyNumberFormat="1" applyFont="1" applyBorder="1" applyProtection="1">
      <protection locked="0"/>
    </xf>
    <xf numFmtId="164" fontId="142" fillId="0" borderId="0" xfId="0" applyNumberFormat="1" applyFont="1" applyProtection="1">
      <protection locked="0"/>
    </xf>
    <xf numFmtId="0" fontId="22" fillId="0" borderId="66" xfId="0" applyFont="1" applyBorder="1" applyAlignment="1" applyProtection="1">
      <alignment horizontal="center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0" fontId="22" fillId="0" borderId="32" xfId="0" applyFont="1" applyBorder="1" applyAlignment="1" applyProtection="1">
      <alignment horizontal="center"/>
      <protection locked="0"/>
    </xf>
    <xf numFmtId="164" fontId="0" fillId="0" borderId="33" xfId="0" applyNumberFormat="1" applyBorder="1" applyProtection="1">
      <protection locked="0"/>
    </xf>
    <xf numFmtId="0" fontId="22" fillId="0" borderId="20" xfId="0" applyFont="1" applyBorder="1" applyAlignment="1" applyProtection="1">
      <alignment horizontal="center"/>
      <protection locked="0"/>
    </xf>
    <xf numFmtId="164" fontId="0" fillId="0" borderId="23" xfId="0" applyNumberFormat="1" applyBorder="1" applyProtection="1">
      <protection locked="0"/>
    </xf>
    <xf numFmtId="164" fontId="80" fillId="0" borderId="1" xfId="0" applyNumberFormat="1" applyFont="1" applyBorder="1" applyAlignment="1" applyProtection="1">
      <alignment horizontal="center"/>
      <protection locked="0"/>
    </xf>
    <xf numFmtId="164" fontId="143" fillId="0" borderId="0" xfId="0" applyNumberFormat="1" applyFont="1"/>
    <xf numFmtId="0" fontId="80" fillId="0" borderId="0" xfId="0" applyFont="1" applyProtection="1">
      <protection locked="0"/>
    </xf>
    <xf numFmtId="0" fontId="24" fillId="0" borderId="0" xfId="0" applyFont="1" applyAlignment="1">
      <alignment horizontal="right" vertical="center"/>
    </xf>
    <xf numFmtId="165" fontId="22" fillId="0" borderId="1" xfId="0" applyNumberFormat="1" applyFont="1" applyBorder="1" applyAlignment="1">
      <alignment vertical="center"/>
    </xf>
    <xf numFmtId="165" fontId="56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165" fontId="18" fillId="0" borderId="0" xfId="1" applyNumberFormat="1" applyFont="1" applyAlignment="1" applyProtection="1">
      <alignment horizontal="left" wrapText="1"/>
      <protection locked="0"/>
    </xf>
    <xf numFmtId="165" fontId="18" fillId="0" borderId="0" xfId="1" applyNumberFormat="1" applyFont="1" applyProtection="1">
      <protection locked="0"/>
    </xf>
    <xf numFmtId="0" fontId="77" fillId="0" borderId="0" xfId="0" applyFont="1" applyProtection="1">
      <protection locked="0"/>
    </xf>
    <xf numFmtId="164" fontId="140" fillId="0" borderId="0" xfId="0" applyNumberFormat="1" applyFont="1" applyProtection="1">
      <protection locked="0"/>
    </xf>
    <xf numFmtId="165" fontId="68" fillId="2" borderId="1" xfId="0" applyNumberFormat="1" applyFont="1" applyFill="1" applyBorder="1" applyAlignment="1">
      <alignment vertical="center"/>
    </xf>
    <xf numFmtId="0" fontId="8" fillId="0" borderId="0" xfId="0" applyFont="1" applyAlignment="1" applyProtection="1">
      <alignment horizontal="center" vertical="top"/>
      <protection locked="0"/>
    </xf>
    <xf numFmtId="165" fontId="68" fillId="14" borderId="1" xfId="0" applyNumberFormat="1" applyFont="1" applyFill="1" applyBorder="1" applyAlignment="1">
      <alignment vertical="center"/>
    </xf>
    <xf numFmtId="165" fontId="68" fillId="12" borderId="1" xfId="0" applyNumberFormat="1" applyFont="1" applyFill="1" applyBorder="1" applyAlignment="1">
      <alignment vertical="center"/>
    </xf>
    <xf numFmtId="165" fontId="5" fillId="0" borderId="1" xfId="2" applyFont="1" applyFill="1" applyBorder="1" applyAlignment="1" applyProtection="1"/>
    <xf numFmtId="0" fontId="9" fillId="26" borderId="1" xfId="0" applyFont="1" applyFill="1" applyBorder="1" applyAlignment="1">
      <alignment horizontal="center" vertical="center"/>
    </xf>
    <xf numFmtId="0" fontId="144" fillId="0" borderId="1" xfId="0" applyFont="1" applyBorder="1" applyAlignment="1">
      <alignment horizontal="center"/>
    </xf>
    <xf numFmtId="165" fontId="144" fillId="0" borderId="1" xfId="0" applyNumberFormat="1" applyFont="1" applyBorder="1" applyAlignment="1">
      <alignment horizontal="center" vertical="center"/>
    </xf>
    <xf numFmtId="164" fontId="144" fillId="0" borderId="1" xfId="0" applyNumberFormat="1" applyFont="1" applyBorder="1" applyAlignment="1">
      <alignment vertical="center" wrapText="1"/>
    </xf>
    <xf numFmtId="165" fontId="74" fillId="0" borderId="0" xfId="5" applyFont="1" applyProtection="1"/>
    <xf numFmtId="165" fontId="43" fillId="0" borderId="0" xfId="5" applyFont="1" applyProtection="1"/>
    <xf numFmtId="165" fontId="55" fillId="0" borderId="0" xfId="5" applyFont="1" applyProtection="1"/>
    <xf numFmtId="165" fontId="55" fillId="0" borderId="0" xfId="5" applyFont="1" applyAlignment="1" applyProtection="1">
      <alignment wrapText="1"/>
    </xf>
    <xf numFmtId="165" fontId="15" fillId="0" borderId="0" xfId="5" applyFont="1" applyProtection="1">
      <protection locked="0"/>
    </xf>
    <xf numFmtId="165" fontId="37" fillId="0" borderId="0" xfId="5" applyFont="1" applyProtection="1">
      <protection locked="0"/>
    </xf>
    <xf numFmtId="165" fontId="43" fillId="0" borderId="0" xfId="5" applyFont="1" applyProtection="1">
      <protection locked="0"/>
    </xf>
    <xf numFmtId="165" fontId="37" fillId="3" borderId="1" xfId="1" applyNumberFormat="1" applyFont="1" applyFill="1" applyBorder="1" applyAlignment="1">
      <alignment vertical="center"/>
    </xf>
    <xf numFmtId="165" fontId="18" fillId="3" borderId="1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65" fontId="38" fillId="27" borderId="1" xfId="1" applyNumberFormat="1" applyFont="1" applyFill="1" applyBorder="1" applyAlignment="1">
      <alignment vertical="center"/>
    </xf>
    <xf numFmtId="165" fontId="18" fillId="27" borderId="1" xfId="1" applyNumberFormat="1" applyFont="1" applyFill="1" applyBorder="1" applyAlignment="1">
      <alignment vertical="center"/>
    </xf>
    <xf numFmtId="165" fontId="37" fillId="15" borderId="1" xfId="1" applyNumberFormat="1" applyFont="1" applyFill="1" applyBorder="1" applyAlignment="1">
      <alignment vertical="center"/>
    </xf>
    <xf numFmtId="165" fontId="38" fillId="15" borderId="1" xfId="1" applyNumberFormat="1" applyFont="1" applyFill="1" applyBorder="1" applyAlignment="1">
      <alignment vertical="center"/>
    </xf>
    <xf numFmtId="165" fontId="18" fillId="15" borderId="1" xfId="1" applyNumberFormat="1" applyFont="1" applyFill="1" applyBorder="1" applyAlignment="1">
      <alignment vertical="center"/>
    </xf>
    <xf numFmtId="165" fontId="37" fillId="27" borderId="1" xfId="1" applyNumberFormat="1" applyFont="1" applyFill="1" applyBorder="1" applyAlignment="1">
      <alignment vertical="center"/>
    </xf>
    <xf numFmtId="165" fontId="46" fillId="15" borderId="1" xfId="1" applyNumberFormat="1" applyFont="1" applyFill="1" applyBorder="1" applyAlignment="1">
      <alignment vertical="center"/>
    </xf>
    <xf numFmtId="164" fontId="16" fillId="2" borderId="11" xfId="6" applyFont="1" applyFill="1" applyBorder="1" applyAlignment="1" applyProtection="1">
      <alignment horizontal="center" vertical="center" wrapText="1"/>
    </xf>
    <xf numFmtId="164" fontId="18" fillId="2" borderId="11" xfId="6" applyFont="1" applyFill="1" applyBorder="1" applyAlignment="1" applyProtection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164" fontId="16" fillId="2" borderId="43" xfId="6" applyFont="1" applyFill="1" applyBorder="1" applyAlignment="1" applyProtection="1">
      <alignment horizontal="center" vertical="center" wrapText="1"/>
    </xf>
    <xf numFmtId="164" fontId="18" fillId="2" borderId="43" xfId="6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4" fontId="108" fillId="0" borderId="0" xfId="1" applyNumberFormat="1" applyFont="1"/>
    <xf numFmtId="165" fontId="147" fillId="0" borderId="67" xfId="1" applyNumberFormat="1" applyFont="1" applyBorder="1" applyAlignment="1" applyProtection="1">
      <alignment vertical="top"/>
      <protection locked="0"/>
    </xf>
    <xf numFmtId="165" fontId="0" fillId="2" borderId="0" xfId="5" applyFont="1" applyFill="1" applyProtection="1">
      <protection locked="0"/>
    </xf>
    <xf numFmtId="0" fontId="6" fillId="26" borderId="1" xfId="1" applyFont="1" applyFill="1" applyBorder="1" applyAlignment="1">
      <alignment horizontal="center" vertical="center" wrapText="1"/>
    </xf>
    <xf numFmtId="0" fontId="10" fillId="26" borderId="1" xfId="0" applyFont="1" applyFill="1" applyBorder="1" applyAlignment="1">
      <alignment horizontal="center" vertical="center" wrapText="1"/>
    </xf>
    <xf numFmtId="0" fontId="15" fillId="26" borderId="1" xfId="0" applyFont="1" applyFill="1" applyBorder="1" applyAlignment="1">
      <alignment horizontal="center" vertical="center" wrapText="1"/>
    </xf>
    <xf numFmtId="165" fontId="10" fillId="26" borderId="1" xfId="0" applyNumberFormat="1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/>
    </xf>
    <xf numFmtId="0" fontId="6" fillId="21" borderId="1" xfId="1" applyFont="1" applyFill="1" applyBorder="1" applyAlignment="1">
      <alignment horizontal="center" vertical="center" wrapText="1"/>
    </xf>
    <xf numFmtId="1" fontId="10" fillId="21" borderId="1" xfId="0" applyNumberFormat="1" applyFont="1" applyFill="1" applyBorder="1" applyAlignment="1">
      <alignment horizontal="center"/>
    </xf>
    <xf numFmtId="165" fontId="10" fillId="21" borderId="1" xfId="0" applyNumberFormat="1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/>
    </xf>
    <xf numFmtId="0" fontId="6" fillId="13" borderId="1" xfId="1" applyFont="1" applyFill="1" applyBorder="1" applyAlignment="1">
      <alignment horizontal="center" vertical="center" wrapText="1"/>
    </xf>
    <xf numFmtId="0" fontId="5" fillId="13" borderId="1" xfId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95" fillId="0" borderId="59" xfId="0" applyFont="1" applyBorder="1" applyAlignment="1">
      <alignment horizontal="center"/>
    </xf>
    <xf numFmtId="164" fontId="95" fillId="0" borderId="60" xfId="0" applyNumberFormat="1" applyFont="1" applyBorder="1"/>
    <xf numFmtId="0" fontId="77" fillId="0" borderId="0" xfId="0" applyFont="1"/>
    <xf numFmtId="164" fontId="56" fillId="0" borderId="41" xfId="0" applyNumberFormat="1" applyFont="1" applyBorder="1"/>
    <xf numFmtId="0" fontId="77" fillId="0" borderId="74" xfId="0" applyFont="1" applyBorder="1"/>
    <xf numFmtId="164" fontId="56" fillId="0" borderId="69" xfId="0" applyNumberFormat="1" applyFont="1" applyBorder="1"/>
    <xf numFmtId="0" fontId="77" fillId="0" borderId="52" xfId="0" applyFont="1" applyBorder="1" applyProtection="1">
      <protection locked="0"/>
    </xf>
    <xf numFmtId="0" fontId="77" fillId="0" borderId="74" xfId="0" applyFont="1" applyBorder="1" applyProtection="1">
      <protection locked="0"/>
    </xf>
    <xf numFmtId="170" fontId="122" fillId="2" borderId="45" xfId="6" applyNumberFormat="1" applyFont="1" applyFill="1" applyBorder="1" applyAlignment="1">
      <alignment horizontal="center" vertical="center" wrapText="1"/>
    </xf>
    <xf numFmtId="170" fontId="122" fillId="2" borderId="63" xfId="6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165" fontId="0" fillId="0" borderId="1" xfId="0" applyNumberFormat="1" applyBorder="1"/>
    <xf numFmtId="165" fontId="57" fillId="0" borderId="1" xfId="0" applyNumberFormat="1" applyFont="1" applyBorder="1" applyAlignment="1">
      <alignment horizontal="center" vertical="center"/>
    </xf>
    <xf numFmtId="165" fontId="78" fillId="0" borderId="1" xfId="0" applyNumberFormat="1" applyFont="1" applyBorder="1"/>
    <xf numFmtId="0" fontId="57" fillId="0" borderId="16" xfId="0" applyFont="1" applyBorder="1" applyAlignment="1">
      <alignment horizontal="center"/>
    </xf>
    <xf numFmtId="165" fontId="57" fillId="0" borderId="17" xfId="0" applyNumberFormat="1" applyFont="1" applyBorder="1"/>
    <xf numFmtId="0" fontId="155" fillId="0" borderId="17" xfId="0" applyFont="1" applyBorder="1"/>
    <xf numFmtId="165" fontId="78" fillId="0" borderId="17" xfId="0" applyNumberFormat="1" applyFont="1" applyBorder="1"/>
    <xf numFmtId="0" fontId="103" fillId="0" borderId="20" xfId="0" applyFont="1" applyBorder="1" applyAlignment="1">
      <alignment horizontal="center"/>
    </xf>
    <xf numFmtId="165" fontId="103" fillId="0" borderId="21" xfId="0" applyNumberFormat="1" applyFont="1" applyBorder="1"/>
    <xf numFmtId="0" fontId="35" fillId="0" borderId="21" xfId="0" applyFont="1" applyBorder="1"/>
    <xf numFmtId="165" fontId="0" fillId="0" borderId="21" xfId="0" applyNumberFormat="1" applyBorder="1"/>
    <xf numFmtId="165" fontId="103" fillId="0" borderId="1" xfId="5" applyFont="1" applyBorder="1" applyProtection="1"/>
    <xf numFmtId="0" fontId="103" fillId="0" borderId="1" xfId="0" applyFont="1" applyBorder="1"/>
    <xf numFmtId="164" fontId="103" fillId="0" borderId="1" xfId="0" applyNumberFormat="1" applyFont="1" applyBorder="1"/>
    <xf numFmtId="49" fontId="18" fillId="0" borderId="32" xfId="6" applyNumberFormat="1" applyFont="1" applyBorder="1" applyAlignment="1">
      <alignment horizontal="center" vertical="center" wrapText="1"/>
    </xf>
    <xf numFmtId="169" fontId="16" fillId="26" borderId="32" xfId="6" applyNumberFormat="1" applyFont="1" applyFill="1" applyBorder="1" applyAlignment="1">
      <alignment vertical="center" wrapText="1"/>
    </xf>
    <xf numFmtId="0" fontId="38" fillId="2" borderId="3" xfId="1" applyFont="1" applyFill="1" applyBorder="1" applyAlignment="1" applyProtection="1">
      <alignment horizontal="center" vertical="center"/>
      <protection locked="0"/>
    </xf>
    <xf numFmtId="164" fontId="18" fillId="0" borderId="0" xfId="0" applyNumberFormat="1" applyFont="1" applyAlignment="1">
      <alignment vertical="top" wrapText="1"/>
    </xf>
    <xf numFmtId="0" fontId="18" fillId="0" borderId="0" xfId="0" applyFont="1" applyAlignment="1" applyProtection="1">
      <alignment horizontal="right" wrapText="1"/>
      <protection locked="0"/>
    </xf>
    <xf numFmtId="0" fontId="18" fillId="0" borderId="4" xfId="0" applyFont="1" applyBorder="1" applyAlignment="1">
      <alignment wrapText="1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>
      <alignment horizontal="right" wrapText="1"/>
    </xf>
    <xf numFmtId="0" fontId="12" fillId="0" borderId="0" xfId="0" applyFont="1" applyAlignment="1">
      <alignment horizontal="center" vertical="top" wrapText="1"/>
    </xf>
    <xf numFmtId="165" fontId="9" fillId="0" borderId="1" xfId="5" applyFont="1" applyBorder="1" applyAlignment="1" applyProtection="1">
      <alignment horizontal="center"/>
      <protection locked="0"/>
    </xf>
    <xf numFmtId="0" fontId="6" fillId="7" borderId="1" xfId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 applyProtection="1">
      <alignment horizontal="center" vertical="center"/>
      <protection locked="0"/>
    </xf>
    <xf numFmtId="165" fontId="55" fillId="0" borderId="2" xfId="1" applyNumberFormat="1" applyFont="1" applyBorder="1" applyAlignment="1">
      <alignment horizontal="left" vertical="center"/>
    </xf>
    <xf numFmtId="165" fontId="9" fillId="9" borderId="1" xfId="5" applyFont="1" applyFill="1" applyBorder="1" applyAlignment="1" applyProtection="1">
      <alignment horizontal="center" vertical="center"/>
      <protection locked="0"/>
    </xf>
    <xf numFmtId="165" fontId="9" fillId="9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5" fillId="3" borderId="1" xfId="0" applyFont="1" applyFill="1" applyBorder="1"/>
    <xf numFmtId="0" fontId="3" fillId="22" borderId="1" xfId="1" applyFont="1" applyFill="1" applyBorder="1" applyAlignment="1">
      <alignment horizontal="center" vertical="center" wrapText="1"/>
    </xf>
    <xf numFmtId="165" fontId="10" fillId="22" borderId="1" xfId="0" applyNumberFormat="1" applyFont="1" applyFill="1" applyBorder="1" applyAlignment="1">
      <alignment horizontal="center" vertical="center"/>
    </xf>
    <xf numFmtId="0" fontId="15" fillId="37" borderId="1" xfId="0" applyFont="1" applyFill="1" applyBorder="1" applyAlignment="1">
      <alignment horizontal="center" vertical="center"/>
    </xf>
    <xf numFmtId="165" fontId="9" fillId="37" borderId="1" xfId="0" applyNumberFormat="1" applyFont="1" applyFill="1" applyBorder="1" applyAlignment="1">
      <alignment horizontal="center" vertical="center"/>
    </xf>
    <xf numFmtId="165" fontId="10" fillId="37" borderId="1" xfId="0" applyNumberFormat="1" applyFont="1" applyFill="1" applyBorder="1" applyAlignment="1">
      <alignment horizontal="center" vertical="center"/>
    </xf>
    <xf numFmtId="0" fontId="5" fillId="29" borderId="1" xfId="1" applyFont="1" applyFill="1" applyBorder="1" applyAlignment="1">
      <alignment horizontal="center" vertical="center" wrapText="1"/>
    </xf>
    <xf numFmtId="0" fontId="9" fillId="29" borderId="1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 wrapText="1"/>
    </xf>
    <xf numFmtId="165" fontId="10" fillId="29" borderId="1" xfId="0" applyNumberFormat="1" applyFont="1" applyFill="1" applyBorder="1" applyAlignment="1">
      <alignment horizontal="center" vertical="center"/>
    </xf>
    <xf numFmtId="0" fontId="9" fillId="37" borderId="1" xfId="0" applyFont="1" applyFill="1" applyBorder="1" applyAlignment="1">
      <alignment horizontal="center" vertical="center"/>
    </xf>
    <xf numFmtId="0" fontId="5" fillId="37" borderId="1" xfId="1" applyFont="1" applyFill="1" applyBorder="1" applyAlignment="1">
      <alignment horizontal="center" vertical="center" wrapText="1"/>
    </xf>
    <xf numFmtId="0" fontId="9" fillId="37" borderId="1" xfId="0" applyFont="1" applyFill="1" applyBorder="1" applyAlignment="1">
      <alignment horizontal="center" vertical="center" wrapText="1"/>
    </xf>
    <xf numFmtId="0" fontId="12" fillId="37" borderId="1" xfId="0" applyFont="1" applyFill="1" applyBorder="1" applyAlignment="1">
      <alignment horizontal="center" vertical="center" wrapText="1"/>
    </xf>
    <xf numFmtId="0" fontId="77" fillId="2" borderId="0" xfId="0" applyFont="1" applyFill="1" applyProtection="1">
      <protection locked="0"/>
    </xf>
    <xf numFmtId="0" fontId="10" fillId="37" borderId="1" xfId="0" applyFont="1" applyFill="1" applyBorder="1" applyAlignment="1">
      <alignment horizontal="center" vertical="center"/>
    </xf>
    <xf numFmtId="0" fontId="6" fillId="37" borderId="1" xfId="1" applyFont="1" applyFill="1" applyBorder="1" applyAlignment="1">
      <alignment horizontal="center" vertical="center" wrapText="1"/>
    </xf>
    <xf numFmtId="0" fontId="10" fillId="37" borderId="1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49" fontId="10" fillId="22" borderId="1" xfId="0" applyNumberFormat="1" applyFont="1" applyFill="1" applyBorder="1" applyAlignment="1">
      <alignment horizontal="center"/>
    </xf>
    <xf numFmtId="0" fontId="15" fillId="22" borderId="1" xfId="0" applyFont="1" applyFill="1" applyBorder="1" applyAlignment="1">
      <alignment horizontal="center" vertical="center" wrapText="1"/>
    </xf>
    <xf numFmtId="0" fontId="10" fillId="37" borderId="3" xfId="0" applyFont="1" applyFill="1" applyBorder="1" applyAlignment="1">
      <alignment horizontal="center"/>
    </xf>
    <xf numFmtId="1" fontId="10" fillId="37" borderId="1" xfId="0" applyNumberFormat="1" applyFont="1" applyFill="1" applyBorder="1" applyAlignment="1">
      <alignment horizontal="center"/>
    </xf>
    <xf numFmtId="164" fontId="164" fillId="0" borderId="0" xfId="0" applyNumberFormat="1" applyFont="1" applyAlignment="1">
      <alignment horizontal="center" vertical="center" wrapText="1"/>
    </xf>
    <xf numFmtId="0" fontId="16" fillId="13" borderId="0" xfId="0" applyFont="1" applyFill="1" applyAlignment="1">
      <alignment vertical="center" wrapText="1"/>
    </xf>
    <xf numFmtId="164" fontId="47" fillId="2" borderId="32" xfId="6" applyFont="1" applyFill="1" applyBorder="1" applyAlignment="1">
      <alignment horizontal="center" vertical="center" wrapText="1"/>
    </xf>
    <xf numFmtId="164" fontId="37" fillId="2" borderId="32" xfId="6" applyFont="1" applyFill="1" applyBorder="1" applyAlignment="1">
      <alignment horizontal="center" vertical="center" wrapText="1"/>
    </xf>
    <xf numFmtId="166" fontId="46" fillId="2" borderId="32" xfId="0" applyNumberFormat="1" applyFont="1" applyFill="1" applyBorder="1" applyAlignment="1" applyProtection="1">
      <alignment vertical="center" wrapText="1"/>
      <protection locked="0"/>
    </xf>
    <xf numFmtId="166" fontId="38" fillId="2" borderId="32" xfId="0" applyNumberFormat="1" applyFont="1" applyFill="1" applyBorder="1" applyAlignment="1" applyProtection="1">
      <alignment vertical="center" wrapText="1"/>
      <protection locked="0"/>
    </xf>
    <xf numFmtId="166" fontId="16" fillId="2" borderId="1" xfId="0" applyNumberFormat="1" applyFont="1" applyFill="1" applyBorder="1" applyAlignment="1" applyProtection="1">
      <alignment vertical="center" wrapText="1"/>
      <protection locked="0"/>
    </xf>
    <xf numFmtId="164" fontId="16" fillId="2" borderId="1" xfId="0" applyNumberFormat="1" applyFont="1" applyFill="1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6" fillId="2" borderId="10" xfId="0" applyFont="1" applyFill="1" applyBorder="1" applyAlignment="1">
      <alignment horizontal="center" vertical="center" wrapText="1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124" fillId="2" borderId="1" xfId="0" applyFont="1" applyFill="1" applyBorder="1" applyAlignment="1" applyProtection="1">
      <alignment vertical="center" wrapText="1"/>
      <protection locked="0"/>
    </xf>
    <xf numFmtId="164" fontId="123" fillId="2" borderId="1" xfId="0" applyNumberFormat="1" applyFont="1" applyFill="1" applyBorder="1" applyAlignment="1" applyProtection="1">
      <alignment vertical="center" wrapText="1"/>
      <protection locked="0"/>
    </xf>
    <xf numFmtId="164" fontId="16" fillId="2" borderId="1" xfId="6" applyFont="1" applyFill="1" applyBorder="1" applyAlignment="1" applyProtection="1">
      <alignment vertical="center" wrapText="1"/>
      <protection locked="0"/>
    </xf>
    <xf numFmtId="166" fontId="123" fillId="2" borderId="1" xfId="0" applyNumberFormat="1" applyFont="1" applyFill="1" applyBorder="1" applyAlignment="1" applyProtection="1">
      <alignment vertical="center" wrapText="1"/>
      <protection locked="0"/>
    </xf>
    <xf numFmtId="164" fontId="123" fillId="2" borderId="10" xfId="0" applyNumberFormat="1" applyFont="1" applyFill="1" applyBorder="1" applyAlignment="1" applyProtection="1">
      <alignment vertical="center" wrapText="1"/>
      <protection locked="0"/>
    </xf>
    <xf numFmtId="164" fontId="16" fillId="2" borderId="10" xfId="0" applyNumberFormat="1" applyFont="1" applyFill="1" applyBorder="1" applyAlignment="1" applyProtection="1">
      <alignment vertical="center" wrapText="1"/>
      <protection locked="0"/>
    </xf>
    <xf numFmtId="164" fontId="16" fillId="2" borderId="10" xfId="6" applyFont="1" applyFill="1" applyBorder="1" applyAlignment="1" applyProtection="1">
      <alignment vertical="center" wrapText="1"/>
      <protection locked="0"/>
    </xf>
    <xf numFmtId="4" fontId="45" fillId="2" borderId="63" xfId="0" applyNumberFormat="1" applyFont="1" applyFill="1" applyBorder="1" applyAlignment="1" applyProtection="1">
      <alignment vertical="center" wrapText="1"/>
      <protection locked="0"/>
    </xf>
    <xf numFmtId="166" fontId="45" fillId="2" borderId="63" xfId="0" applyNumberFormat="1" applyFont="1" applyFill="1" applyBorder="1" applyAlignment="1" applyProtection="1">
      <alignment vertical="center" wrapText="1"/>
      <protection locked="0"/>
    </xf>
    <xf numFmtId="164" fontId="120" fillId="0" borderId="19" xfId="6" applyFont="1" applyBorder="1" applyAlignment="1">
      <alignment horizontal="center" vertical="center" wrapText="1"/>
    </xf>
    <xf numFmtId="164" fontId="16" fillId="0" borderId="33" xfId="6" applyFont="1" applyBorder="1" applyAlignment="1">
      <alignment horizontal="center" vertical="center" wrapText="1"/>
    </xf>
    <xf numFmtId="164" fontId="123" fillId="2" borderId="32" xfId="0" applyNumberFormat="1" applyFont="1" applyFill="1" applyBorder="1" applyAlignment="1">
      <alignment vertical="center" wrapText="1"/>
    </xf>
    <xf numFmtId="164" fontId="123" fillId="2" borderId="1" xfId="0" applyNumberFormat="1" applyFont="1" applyFill="1" applyBorder="1" applyAlignment="1">
      <alignment vertical="center" wrapText="1"/>
    </xf>
    <xf numFmtId="164" fontId="123" fillId="2" borderId="33" xfId="0" applyNumberFormat="1" applyFont="1" applyFill="1" applyBorder="1" applyAlignment="1">
      <alignment vertical="center" wrapText="1"/>
    </xf>
    <xf numFmtId="164" fontId="16" fillId="2" borderId="32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vertical="center" wrapText="1"/>
    </xf>
    <xf numFmtId="164" fontId="16" fillId="2" borderId="33" xfId="0" applyNumberFormat="1" applyFont="1" applyFill="1" applyBorder="1" applyAlignment="1">
      <alignment vertical="center" wrapText="1"/>
    </xf>
    <xf numFmtId="172" fontId="9" fillId="0" borderId="1" xfId="0" applyNumberFormat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165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" fontId="9" fillId="0" borderId="3" xfId="0" applyNumberFormat="1" applyFont="1" applyBorder="1" applyAlignment="1" applyProtection="1">
      <alignment horizontal="center" vertical="center"/>
      <protection locked="0"/>
    </xf>
    <xf numFmtId="165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>
      <alignment horizontal="center"/>
    </xf>
    <xf numFmtId="165" fontId="9" fillId="0" borderId="33" xfId="0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wrapText="1"/>
      <protection locked="0"/>
    </xf>
    <xf numFmtId="0" fontId="11" fillId="9" borderId="1" xfId="1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>
      <alignment horizontal="center"/>
    </xf>
    <xf numFmtId="165" fontId="9" fillId="0" borderId="40" xfId="0" applyNumberFormat="1" applyFont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>
      <alignment horizontal="center"/>
    </xf>
    <xf numFmtId="165" fontId="9" fillId="0" borderId="76" xfId="0" applyNumberFormat="1" applyFont="1" applyBorder="1" applyAlignment="1" applyProtection="1">
      <alignment horizontal="center" vertical="center"/>
      <protection locked="0"/>
    </xf>
    <xf numFmtId="0" fontId="165" fillId="0" borderId="0" xfId="0" applyFont="1" applyProtection="1">
      <protection locked="0"/>
    </xf>
    <xf numFmtId="0" fontId="0" fillId="0" borderId="0" xfId="0" applyAlignment="1">
      <alignment vertical="top"/>
    </xf>
    <xf numFmtId="0" fontId="165" fillId="0" borderId="0" xfId="0" applyFont="1" applyAlignment="1">
      <alignment vertical="top"/>
    </xf>
    <xf numFmtId="165" fontId="25" fillId="0" borderId="0" xfId="5" applyFont="1" applyProtection="1">
      <protection locked="0"/>
    </xf>
    <xf numFmtId="0" fontId="77" fillId="0" borderId="10" xfId="0" applyFont="1" applyBorder="1" applyAlignment="1">
      <alignment vertical="center"/>
    </xf>
    <xf numFmtId="0" fontId="77" fillId="0" borderId="11" xfId="0" applyFont="1" applyBorder="1" applyAlignment="1">
      <alignment vertical="center"/>
    </xf>
    <xf numFmtId="0" fontId="77" fillId="0" borderId="12" xfId="0" applyFont="1" applyBorder="1" applyAlignment="1">
      <alignment vertical="center"/>
    </xf>
    <xf numFmtId="0" fontId="9" fillId="12" borderId="1" xfId="0" applyFont="1" applyFill="1" applyBorder="1" applyAlignment="1">
      <alignment horizontal="center"/>
    </xf>
    <xf numFmtId="165" fontId="11" fillId="9" borderId="1" xfId="1" applyNumberFormat="1" applyFont="1" applyFill="1" applyBorder="1" applyAlignment="1" applyProtection="1">
      <alignment horizontal="center" vertical="center" wrapText="1"/>
      <protection locked="0"/>
    </xf>
    <xf numFmtId="164" fontId="37" fillId="2" borderId="32" xfId="6" applyFont="1" applyFill="1" applyBorder="1" applyAlignment="1" applyProtection="1">
      <alignment horizontal="center" vertical="center" wrapText="1"/>
      <protection locked="0"/>
    </xf>
    <xf numFmtId="164" fontId="16" fillId="2" borderId="45" xfId="0" applyNumberFormat="1" applyFont="1" applyFill="1" applyBorder="1" applyAlignment="1">
      <alignment vertical="center" wrapText="1"/>
    </xf>
    <xf numFmtId="164" fontId="16" fillId="2" borderId="63" xfId="0" applyNumberFormat="1" applyFont="1" applyFill="1" applyBorder="1" applyAlignment="1">
      <alignment vertical="center" wrapText="1"/>
    </xf>
    <xf numFmtId="165" fontId="80" fillId="2" borderId="24" xfId="5" applyFont="1" applyFill="1" applyBorder="1" applyAlignment="1">
      <alignment horizontal="center" vertical="center"/>
    </xf>
    <xf numFmtId="165" fontId="80" fillId="2" borderId="72" xfId="5" applyFont="1" applyFill="1" applyBorder="1" applyAlignment="1">
      <alignment horizontal="center" vertical="center"/>
    </xf>
    <xf numFmtId="165" fontId="80" fillId="2" borderId="67" xfId="5" applyFont="1" applyFill="1" applyBorder="1" applyAlignment="1">
      <alignment horizontal="center" vertical="center"/>
    </xf>
    <xf numFmtId="171" fontId="166" fillId="0" borderId="12" xfId="5" applyNumberFormat="1" applyFont="1" applyBorder="1" applyAlignment="1" applyProtection="1">
      <alignment horizontal="center"/>
    </xf>
    <xf numFmtId="171" fontId="132" fillId="0" borderId="12" xfId="5" applyNumberFormat="1" applyFont="1" applyBorder="1" applyAlignment="1" applyProtection="1">
      <alignment horizontal="center"/>
    </xf>
    <xf numFmtId="0" fontId="77" fillId="0" borderId="0" xfId="0" applyFont="1" applyAlignment="1" applyProtection="1">
      <alignment vertical="center"/>
      <protection locked="0"/>
    </xf>
    <xf numFmtId="164" fontId="10" fillId="2" borderId="1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144" fillId="0" borderId="1" xfId="0" applyFont="1" applyBorder="1" applyAlignment="1">
      <alignment horizontal="center" wrapText="1"/>
    </xf>
    <xf numFmtId="164" fontId="168" fillId="0" borderId="0" xfId="1" applyNumberFormat="1" applyFont="1"/>
    <xf numFmtId="173" fontId="9" fillId="0" borderId="1" xfId="5" applyNumberFormat="1" applyFont="1" applyBorder="1" applyAlignment="1" applyProtection="1">
      <alignment horizontal="center" vertical="center"/>
      <protection locked="0"/>
    </xf>
    <xf numFmtId="165" fontId="9" fillId="0" borderId="1" xfId="5" applyFont="1" applyBorder="1" applyAlignment="1" applyProtection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10" fillId="29" borderId="1" xfId="0" applyFont="1" applyFill="1" applyBorder="1" applyAlignment="1">
      <alignment horizontal="center"/>
    </xf>
    <xf numFmtId="0" fontId="6" fillId="29" borderId="1" xfId="1" applyFont="1" applyFill="1" applyBorder="1" applyAlignment="1">
      <alignment horizontal="center" vertical="center" wrapText="1"/>
    </xf>
    <xf numFmtId="1" fontId="10" fillId="29" borderId="1" xfId="0" applyNumberFormat="1" applyFont="1" applyFill="1" applyBorder="1" applyAlignment="1">
      <alignment horizontal="center"/>
    </xf>
    <xf numFmtId="0" fontId="76" fillId="0" borderId="20" xfId="0" applyFont="1" applyBorder="1" applyAlignment="1" applyProtection="1">
      <alignment horizontal="center"/>
      <protection locked="0"/>
    </xf>
    <xf numFmtId="0" fontId="154" fillId="0" borderId="2" xfId="0" applyFont="1" applyBorder="1" applyAlignment="1">
      <alignment horizontal="center"/>
    </xf>
    <xf numFmtId="1" fontId="102" fillId="13" borderId="1" xfId="5" applyNumberFormat="1" applyFont="1" applyFill="1" applyBorder="1" applyAlignment="1" applyProtection="1">
      <alignment horizontal="center" vertical="center"/>
    </xf>
    <xf numFmtId="0" fontId="171" fillId="2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9" fillId="0" borderId="2" xfId="0" applyNumberFormat="1" applyFont="1" applyBorder="1" applyAlignment="1" applyProtection="1">
      <alignment horizontal="center"/>
      <protection locked="0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9" fillId="12" borderId="32" xfId="0" applyFont="1" applyFill="1" applyBorder="1" applyAlignment="1">
      <alignment horizontal="center"/>
    </xf>
    <xf numFmtId="0" fontId="9" fillId="24" borderId="1" xfId="0" applyFont="1" applyFill="1" applyBorder="1" applyAlignment="1">
      <alignment horizontal="center"/>
    </xf>
    <xf numFmtId="0" fontId="5" fillId="24" borderId="1" xfId="1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12" fillId="24" borderId="1" xfId="0" applyFont="1" applyFill="1" applyBorder="1" applyAlignment="1">
      <alignment horizontal="center" vertical="center" wrapText="1"/>
    </xf>
    <xf numFmtId="165" fontId="10" fillId="24" borderId="1" xfId="0" applyNumberFormat="1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/>
    </xf>
    <xf numFmtId="165" fontId="10" fillId="29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/>
    </xf>
    <xf numFmtId="49" fontId="12" fillId="22" borderId="1" xfId="0" applyNumberFormat="1" applyFont="1" applyFill="1" applyBorder="1" applyAlignment="1">
      <alignment horizontal="center"/>
    </xf>
    <xf numFmtId="49" fontId="9" fillId="22" borderId="1" xfId="0" applyNumberFormat="1" applyFont="1" applyFill="1" applyBorder="1" applyAlignment="1">
      <alignment horizontal="center"/>
    </xf>
    <xf numFmtId="0" fontId="13" fillId="12" borderId="2" xfId="1" applyFont="1" applyFill="1" applyBorder="1" applyAlignment="1">
      <alignment horizontal="right" vertical="center" wrapText="1"/>
    </xf>
    <xf numFmtId="0" fontId="13" fillId="12" borderId="13" xfId="1" applyFont="1" applyFill="1" applyBorder="1" applyAlignment="1">
      <alignment horizontal="right" vertical="center" wrapText="1"/>
    </xf>
    <xf numFmtId="0" fontId="22" fillId="0" borderId="10" xfId="0" applyFont="1" applyBorder="1"/>
    <xf numFmtId="0" fontId="22" fillId="0" borderId="11" xfId="0" applyFont="1" applyBorder="1"/>
    <xf numFmtId="0" fontId="14" fillId="0" borderId="0" xfId="0" applyFont="1" applyAlignment="1">
      <alignment horizontal="right" vertical="center"/>
    </xf>
    <xf numFmtId="49" fontId="12" fillId="22" borderId="1" xfId="0" applyNumberFormat="1" applyFont="1" applyFill="1" applyBorder="1" applyAlignment="1">
      <alignment horizontal="center" vertical="center"/>
    </xf>
    <xf numFmtId="49" fontId="9" fillId="22" borderId="1" xfId="0" applyNumberFormat="1" applyFont="1" applyFill="1" applyBorder="1" applyAlignment="1">
      <alignment horizontal="center" vertical="center"/>
    </xf>
    <xf numFmtId="0" fontId="10" fillId="24" borderId="6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vertical="center" wrapText="1"/>
    </xf>
    <xf numFmtId="1" fontId="10" fillId="6" borderId="2" xfId="0" applyNumberFormat="1" applyFont="1" applyFill="1" applyBorder="1" applyAlignment="1">
      <alignment horizontal="center"/>
    </xf>
    <xf numFmtId="165" fontId="10" fillId="6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7" fillId="0" borderId="14" xfId="0" applyFont="1" applyBorder="1"/>
    <xf numFmtId="0" fontId="77" fillId="0" borderId="0" xfId="0" applyFont="1" applyAlignment="1">
      <alignment horizontal="center" vertical="center" wrapText="1"/>
    </xf>
    <xf numFmtId="165" fontId="6" fillId="9" borderId="1" xfId="2" applyFont="1" applyFill="1" applyBorder="1" applyAlignment="1" applyProtection="1">
      <alignment vertical="center"/>
    </xf>
    <xf numFmtId="165" fontId="10" fillId="9" borderId="1" xfId="5" applyFont="1" applyFill="1" applyBorder="1" applyAlignment="1" applyProtection="1">
      <alignment horizontal="center" vertical="center"/>
    </xf>
    <xf numFmtId="165" fontId="10" fillId="7" borderId="19" xfId="0" applyNumberFormat="1" applyFont="1" applyFill="1" applyBorder="1"/>
    <xf numFmtId="165" fontId="9" fillId="27" borderId="33" xfId="0" applyNumberFormat="1" applyFont="1" applyFill="1" applyBorder="1"/>
    <xf numFmtId="165" fontId="9" fillId="27" borderId="23" xfId="0" applyNumberFormat="1" applyFont="1" applyFill="1" applyBorder="1"/>
    <xf numFmtId="0" fontId="9" fillId="13" borderId="1" xfId="0" applyFont="1" applyFill="1" applyBorder="1" applyAlignment="1">
      <alignment horizontal="center" vertical="center"/>
    </xf>
    <xf numFmtId="0" fontId="55" fillId="0" borderId="7" xfId="1" applyFont="1" applyBorder="1" applyAlignment="1">
      <alignment horizontal="left" vertical="center" wrapText="1"/>
    </xf>
    <xf numFmtId="0" fontId="37" fillId="0" borderId="4" xfId="1" applyFont="1" applyBorder="1" applyAlignment="1">
      <alignment horizontal="left" vertical="center"/>
    </xf>
    <xf numFmtId="165" fontId="103" fillId="24" borderId="3" xfId="0" applyNumberFormat="1" applyFont="1" applyFill="1" applyBorder="1" applyAlignment="1">
      <alignment horizontal="center" vertical="center"/>
    </xf>
    <xf numFmtId="0" fontId="35" fillId="24" borderId="3" xfId="0" applyFont="1" applyFill="1" applyBorder="1" applyAlignment="1">
      <alignment horizontal="left"/>
    </xf>
    <xf numFmtId="0" fontId="173" fillId="9" borderId="1" xfId="0" applyFont="1" applyFill="1" applyBorder="1" applyAlignment="1">
      <alignment horizontal="center" vertical="center"/>
    </xf>
    <xf numFmtId="0" fontId="116" fillId="0" borderId="76" xfId="0" applyFont="1" applyBorder="1" applyAlignment="1" applyProtection="1">
      <alignment horizontal="left"/>
      <protection locked="0"/>
    </xf>
    <xf numFmtId="0" fontId="103" fillId="2" borderId="17" xfId="0" applyFont="1" applyFill="1" applyBorder="1" applyAlignment="1" applyProtection="1">
      <alignment horizontal="center" vertical="center"/>
      <protection locked="0"/>
    </xf>
    <xf numFmtId="0" fontId="103" fillId="2" borderId="1" xfId="0" applyFont="1" applyFill="1" applyBorder="1" applyAlignment="1" applyProtection="1">
      <alignment horizontal="center" vertical="center"/>
      <protection locked="0"/>
    </xf>
    <xf numFmtId="0" fontId="103" fillId="2" borderId="21" xfId="0" applyFont="1" applyFill="1" applyBorder="1" applyAlignment="1" applyProtection="1">
      <alignment horizontal="center" vertical="center"/>
      <protection locked="0"/>
    </xf>
    <xf numFmtId="0" fontId="173" fillId="3" borderId="1" xfId="0" applyFont="1" applyFill="1" applyBorder="1" applyAlignment="1">
      <alignment horizontal="center" vertical="center"/>
    </xf>
    <xf numFmtId="0" fontId="103" fillId="0" borderId="3" xfId="0" applyFont="1" applyBorder="1" applyAlignment="1">
      <alignment horizontal="center"/>
    </xf>
    <xf numFmtId="0" fontId="103" fillId="22" borderId="1" xfId="0" applyFont="1" applyFill="1" applyBorder="1" applyAlignment="1">
      <alignment horizontal="center"/>
    </xf>
    <xf numFmtId="165" fontId="24" fillId="22" borderId="1" xfId="0" applyNumberFormat="1" applyFont="1" applyFill="1" applyBorder="1" applyAlignment="1">
      <alignment horizontal="center"/>
    </xf>
    <xf numFmtId="0" fontId="173" fillId="9" borderId="2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left" vertical="center"/>
    </xf>
    <xf numFmtId="165" fontId="35" fillId="0" borderId="1" xfId="0" applyNumberFormat="1" applyFont="1" applyBorder="1" applyAlignment="1">
      <alignment horizontal="center"/>
    </xf>
    <xf numFmtId="0" fontId="103" fillId="12" borderId="1" xfId="0" applyFont="1" applyFill="1" applyBorder="1" applyAlignment="1">
      <alignment horizontal="center"/>
    </xf>
    <xf numFmtId="165" fontId="24" fillId="13" borderId="1" xfId="0" applyNumberFormat="1" applyFont="1" applyFill="1" applyBorder="1" applyAlignment="1">
      <alignment horizontal="center" vertical="center"/>
    </xf>
    <xf numFmtId="0" fontId="103" fillId="13" borderId="12" xfId="0" applyFont="1" applyFill="1" applyBorder="1" applyAlignment="1">
      <alignment horizontal="center" vertical="center"/>
    </xf>
    <xf numFmtId="0" fontId="103" fillId="27" borderId="1" xfId="0" applyFont="1" applyFill="1" applyBorder="1" applyAlignment="1">
      <alignment horizontal="center" vertical="center"/>
    </xf>
    <xf numFmtId="0" fontId="103" fillId="12" borderId="1" xfId="0" applyFont="1" applyFill="1" applyBorder="1" applyAlignment="1">
      <alignment horizontal="center" vertical="center"/>
    </xf>
    <xf numFmtId="165" fontId="103" fillId="5" borderId="3" xfId="0" applyNumberFormat="1" applyFont="1" applyFill="1" applyBorder="1" applyAlignment="1">
      <alignment vertical="center"/>
    </xf>
    <xf numFmtId="165" fontId="103" fillId="17" borderId="1" xfId="0" applyNumberFormat="1" applyFont="1" applyFill="1" applyBorder="1" applyAlignment="1">
      <alignment vertical="center"/>
    </xf>
    <xf numFmtId="165" fontId="103" fillId="6" borderId="22" xfId="0" applyNumberFormat="1" applyFont="1" applyFill="1" applyBorder="1" applyAlignment="1">
      <alignment horizontal="center" vertical="center"/>
    </xf>
    <xf numFmtId="0" fontId="76" fillId="6" borderId="78" xfId="0" applyFont="1" applyFill="1" applyBorder="1" applyAlignment="1" applyProtection="1">
      <alignment horizontal="left" vertical="center"/>
      <protection locked="0"/>
    </xf>
    <xf numFmtId="0" fontId="9" fillId="12" borderId="1" xfId="0" applyFont="1" applyFill="1" applyBorder="1" applyAlignment="1">
      <alignment horizontal="center" vertical="center"/>
    </xf>
    <xf numFmtId="49" fontId="9" fillId="37" borderId="10" xfId="0" applyNumberFormat="1" applyFont="1" applyFill="1" applyBorder="1" applyAlignment="1">
      <alignment horizontal="center" vertical="center"/>
    </xf>
    <xf numFmtId="49" fontId="9" fillId="22" borderId="10" xfId="0" applyNumberFormat="1" applyFont="1" applyFill="1" applyBorder="1" applyAlignment="1">
      <alignment horizontal="center" vertical="center"/>
    </xf>
    <xf numFmtId="0" fontId="9" fillId="22" borderId="1" xfId="0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>
      <alignment horizontal="right"/>
    </xf>
    <xf numFmtId="0" fontId="6" fillId="2" borderId="11" xfId="1" applyFont="1" applyFill="1" applyBorder="1" applyAlignment="1">
      <alignment horizontal="right"/>
    </xf>
    <xf numFmtId="0" fontId="6" fillId="2" borderId="12" xfId="1" applyFont="1" applyFill="1" applyBorder="1" applyAlignment="1">
      <alignment horizontal="right"/>
    </xf>
    <xf numFmtId="165" fontId="64" fillId="24" borderId="10" xfId="0" applyNumberFormat="1" applyFont="1" applyFill="1" applyBorder="1" applyAlignment="1" applyProtection="1">
      <alignment horizontal="center" vertical="center"/>
      <protection locked="0"/>
    </xf>
    <xf numFmtId="165" fontId="64" fillId="3" borderId="10" xfId="0" applyNumberFormat="1" applyFont="1" applyFill="1" applyBorder="1" applyAlignment="1" applyProtection="1">
      <alignment horizontal="center" vertical="center"/>
      <protection locked="0"/>
    </xf>
    <xf numFmtId="165" fontId="64" fillId="18" borderId="10" xfId="0" applyNumberFormat="1" applyFont="1" applyFill="1" applyBorder="1" applyAlignment="1" applyProtection="1">
      <alignment horizontal="center" vertical="center"/>
      <protection locked="0"/>
    </xf>
    <xf numFmtId="165" fontId="64" fillId="18" borderId="51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5" applyFont="1" applyAlignment="1" applyProtection="1">
      <alignment horizontal="center" vertical="center"/>
      <protection locked="0"/>
    </xf>
    <xf numFmtId="165" fontId="24" fillId="0" borderId="0" xfId="5" applyFont="1" applyAlignment="1" applyProtection="1">
      <alignment vertical="center"/>
      <protection locked="0"/>
    </xf>
    <xf numFmtId="165" fontId="24" fillId="0" borderId="0" xfId="5" applyFont="1" applyProtection="1">
      <protection locked="0"/>
    </xf>
    <xf numFmtId="165" fontId="77" fillId="0" borderId="16" xfId="0" applyNumberFormat="1" applyFont="1" applyBorder="1" applyAlignment="1">
      <alignment vertical="center"/>
    </xf>
    <xf numFmtId="0" fontId="77" fillId="0" borderId="17" xfId="0" applyFont="1" applyBorder="1" applyAlignment="1">
      <alignment horizontal="center"/>
    </xf>
    <xf numFmtId="0" fontId="77" fillId="0" borderId="19" xfId="0" applyFont="1" applyBorder="1" applyAlignment="1">
      <alignment horizontal="center" vertical="center"/>
    </xf>
    <xf numFmtId="0" fontId="77" fillId="0" borderId="33" xfId="0" applyFont="1" applyBorder="1" applyAlignment="1">
      <alignment horizontal="center"/>
    </xf>
    <xf numFmtId="0" fontId="22" fillId="0" borderId="39" xfId="0" applyFont="1" applyBorder="1" applyAlignment="1" applyProtection="1">
      <alignment horizontal="center"/>
      <protection locked="0"/>
    </xf>
    <xf numFmtId="0" fontId="22" fillId="0" borderId="2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165" fontId="140" fillId="0" borderId="17" xfId="0" applyNumberFormat="1" applyFont="1" applyBorder="1" applyAlignment="1">
      <alignment horizontal="center"/>
    </xf>
    <xf numFmtId="165" fontId="140" fillId="0" borderId="19" xfId="0" applyNumberFormat="1" applyFont="1" applyBorder="1" applyAlignment="1">
      <alignment horizontal="center"/>
    </xf>
    <xf numFmtId="165" fontId="140" fillId="0" borderId="21" xfId="5" applyFont="1" applyBorder="1" applyProtection="1">
      <protection locked="0"/>
    </xf>
    <xf numFmtId="164" fontId="140" fillId="0" borderId="23" xfId="0" applyNumberFormat="1" applyFont="1" applyBorder="1"/>
    <xf numFmtId="0" fontId="41" fillId="0" borderId="39" xfId="1" applyFont="1" applyBorder="1" applyAlignment="1">
      <alignment horizontal="left" vertical="center" wrapText="1"/>
    </xf>
    <xf numFmtId="0" fontId="55" fillId="0" borderId="80" xfId="1" applyFont="1" applyBorder="1" applyAlignment="1">
      <alignment horizontal="left" vertical="center" wrapText="1"/>
    </xf>
    <xf numFmtId="165" fontId="6" fillId="0" borderId="1" xfId="2" applyFont="1" applyFill="1" applyBorder="1" applyAlignment="1" applyProtection="1">
      <alignment vertical="center"/>
    </xf>
    <xf numFmtId="165" fontId="140" fillId="0" borderId="75" xfId="0" applyNumberFormat="1" applyFont="1" applyBorder="1" applyAlignment="1">
      <alignment horizontal="left" vertical="center"/>
    </xf>
    <xf numFmtId="0" fontId="22" fillId="0" borderId="77" xfId="0" applyFont="1" applyBorder="1" applyAlignment="1">
      <alignment horizontal="center"/>
    </xf>
    <xf numFmtId="165" fontId="176" fillId="9" borderId="1" xfId="1" applyNumberFormat="1" applyFont="1" applyFill="1" applyBorder="1" applyAlignment="1" applyProtection="1">
      <alignment horizontal="center" vertical="center" wrapText="1"/>
      <protection locked="0"/>
    </xf>
    <xf numFmtId="165" fontId="177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40" fillId="0" borderId="0" xfId="0" applyFont="1" applyAlignment="1">
      <alignment horizontal="center" vertical="center" wrapText="1"/>
    </xf>
    <xf numFmtId="165" fontId="140" fillId="0" borderId="0" xfId="5" applyFont="1" applyBorder="1" applyProtection="1">
      <protection locked="0"/>
    </xf>
    <xf numFmtId="164" fontId="140" fillId="0" borderId="0" xfId="0" applyNumberFormat="1" applyFont="1"/>
    <xf numFmtId="165" fontId="10" fillId="9" borderId="2" xfId="5" applyFont="1" applyFill="1" applyBorder="1" applyAlignment="1" applyProtection="1">
      <alignment horizontal="center" vertical="center"/>
    </xf>
    <xf numFmtId="165" fontId="180" fillId="0" borderId="1" xfId="0" applyNumberFormat="1" applyFont="1" applyBorder="1" applyAlignment="1">
      <alignment horizontal="center" vertical="center"/>
    </xf>
    <xf numFmtId="165" fontId="181" fillId="0" borderId="1" xfId="0" applyNumberFormat="1" applyFont="1" applyBorder="1" applyAlignment="1">
      <alignment horizontal="center" vertical="center"/>
    </xf>
    <xf numFmtId="165" fontId="154" fillId="0" borderId="1" xfId="0" applyNumberFormat="1" applyFont="1" applyBorder="1" applyAlignment="1">
      <alignment horizontal="center" vertical="center"/>
    </xf>
    <xf numFmtId="0" fontId="64" fillId="12" borderId="1" xfId="0" applyFont="1" applyFill="1" applyBorder="1" applyAlignment="1" applyProtection="1">
      <alignment horizontal="center" vertical="center"/>
      <protection locked="0"/>
    </xf>
    <xf numFmtId="165" fontId="56" fillId="0" borderId="0" xfId="5" applyFont="1" applyAlignment="1" applyProtection="1">
      <alignment vertical="center"/>
      <protection locked="0"/>
    </xf>
    <xf numFmtId="165" fontId="22" fillId="0" borderId="78" xfId="0" applyNumberFormat="1" applyFont="1" applyBorder="1" applyProtection="1">
      <protection locked="0"/>
    </xf>
    <xf numFmtId="165" fontId="139" fillId="0" borderId="1" xfId="0" applyNumberFormat="1" applyFont="1" applyBorder="1" applyProtection="1">
      <protection locked="0"/>
    </xf>
    <xf numFmtId="0" fontId="22" fillId="0" borderId="42" xfId="0" applyFont="1" applyBorder="1" applyAlignment="1" applyProtection="1">
      <alignment horizontal="center"/>
      <protection locked="0"/>
    </xf>
    <xf numFmtId="165" fontId="139" fillId="0" borderId="23" xfId="0" applyNumberFormat="1" applyFont="1" applyBorder="1" applyProtection="1">
      <protection locked="0"/>
    </xf>
    <xf numFmtId="164" fontId="0" fillId="0" borderId="0" xfId="0" applyNumberFormat="1"/>
    <xf numFmtId="165" fontId="139" fillId="0" borderId="35" xfId="0" applyNumberFormat="1" applyFont="1" applyBorder="1" applyProtection="1">
      <protection locked="0"/>
    </xf>
    <xf numFmtId="165" fontId="139" fillId="0" borderId="76" xfId="0" applyNumberFormat="1" applyFont="1" applyBorder="1" applyProtection="1">
      <protection locked="0"/>
    </xf>
    <xf numFmtId="0" fontId="182" fillId="0" borderId="1" xfId="0" applyFont="1" applyBorder="1"/>
    <xf numFmtId="0" fontId="182" fillId="0" borderId="1" xfId="0" applyFont="1" applyBorder="1" applyAlignment="1">
      <alignment horizontal="center"/>
    </xf>
    <xf numFmtId="0" fontId="22" fillId="0" borderId="1" xfId="0" applyFont="1" applyBorder="1"/>
    <xf numFmtId="0" fontId="87" fillId="29" borderId="1" xfId="0" applyFont="1" applyFill="1" applyBorder="1" applyAlignment="1" applyProtection="1">
      <alignment horizontal="center" vertical="center"/>
      <protection locked="0"/>
    </xf>
    <xf numFmtId="0" fontId="64" fillId="7" borderId="1" xfId="0" applyFont="1" applyFill="1" applyBorder="1" applyAlignment="1">
      <alignment horizontal="center" vertical="center"/>
    </xf>
    <xf numFmtId="165" fontId="184" fillId="0" borderId="1" xfId="0" applyNumberFormat="1" applyFont="1" applyBorder="1"/>
    <xf numFmtId="0" fontId="181" fillId="0" borderId="1" xfId="0" applyFont="1" applyBorder="1" applyAlignment="1">
      <alignment horizontal="center" vertical="center"/>
    </xf>
    <xf numFmtId="0" fontId="184" fillId="0" borderId="0" xfId="0" applyFont="1"/>
    <xf numFmtId="165" fontId="181" fillId="0" borderId="1" xfId="5" applyFont="1" applyBorder="1" applyAlignment="1" applyProtection="1">
      <alignment horizontal="center" vertical="center"/>
    </xf>
    <xf numFmtId="0" fontId="185" fillId="0" borderId="0" xfId="0" applyFont="1" applyProtection="1">
      <protection locked="0"/>
    </xf>
    <xf numFmtId="164" fontId="183" fillId="0" borderId="0" xfId="5" applyNumberFormat="1" applyFont="1" applyBorder="1" applyAlignment="1" applyProtection="1">
      <alignment horizontal="center" vertical="center"/>
    </xf>
    <xf numFmtId="165" fontId="183" fillId="0" borderId="0" xfId="5" applyFont="1" applyBorder="1" applyAlignment="1" applyProtection="1">
      <alignment horizontal="center" vertical="center"/>
    </xf>
    <xf numFmtId="0" fontId="181" fillId="0" borderId="16" xfId="0" applyFont="1" applyBorder="1" applyAlignment="1">
      <alignment horizontal="center"/>
    </xf>
    <xf numFmtId="171" fontId="183" fillId="0" borderId="12" xfId="5" applyNumberFormat="1" applyFont="1" applyBorder="1" applyAlignment="1" applyProtection="1">
      <alignment horizontal="center"/>
    </xf>
    <xf numFmtId="0" fontId="186" fillId="0" borderId="1" xfId="0" applyFont="1" applyBorder="1" applyAlignment="1">
      <alignment horizontal="center"/>
    </xf>
    <xf numFmtId="165" fontId="182" fillId="0" borderId="1" xfId="0" applyNumberFormat="1" applyFont="1" applyBorder="1"/>
    <xf numFmtId="164" fontId="184" fillId="0" borderId="0" xfId="0" applyNumberFormat="1" applyFont="1"/>
    <xf numFmtId="0" fontId="103" fillId="0" borderId="1" xfId="0" applyFont="1" applyBorder="1" applyAlignment="1" applyProtection="1">
      <alignment horizontal="center"/>
      <protection locked="0"/>
    </xf>
    <xf numFmtId="165" fontId="35" fillId="0" borderId="3" xfId="0" applyNumberFormat="1" applyFont="1" applyBorder="1" applyAlignment="1" applyProtection="1">
      <alignment horizontal="center"/>
      <protection locked="0"/>
    </xf>
    <xf numFmtId="0" fontId="79" fillId="2" borderId="1" xfId="0" applyFont="1" applyFill="1" applyBorder="1" applyAlignment="1" applyProtection="1">
      <alignment horizontal="left"/>
      <protection locked="0"/>
    </xf>
    <xf numFmtId="165" fontId="35" fillId="2" borderId="1" xfId="0" applyNumberFormat="1" applyFont="1" applyFill="1" applyBorder="1" applyAlignment="1" applyProtection="1">
      <alignment horizontal="center"/>
      <protection locked="0"/>
    </xf>
    <xf numFmtId="165" fontId="187" fillId="0" borderId="1" xfId="0" applyNumberFormat="1" applyFont="1" applyBorder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horizontal="center"/>
      <protection locked="0"/>
    </xf>
    <xf numFmtId="165" fontId="35" fillId="0" borderId="21" xfId="0" applyNumberFormat="1" applyFont="1" applyBorder="1" applyAlignment="1" applyProtection="1">
      <alignment horizontal="center"/>
      <protection locked="0"/>
    </xf>
    <xf numFmtId="4" fontId="189" fillId="0" borderId="1" xfId="39" applyNumberFormat="1" applyFont="1" applyBorder="1" applyAlignment="1" applyProtection="1">
      <alignment horizontal="right"/>
      <protection locked="0"/>
    </xf>
    <xf numFmtId="0" fontId="103" fillId="0" borderId="32" xfId="0" applyFont="1" applyBorder="1" applyAlignment="1">
      <alignment horizontal="center"/>
    </xf>
    <xf numFmtId="0" fontId="103" fillId="0" borderId="58" xfId="0" applyFont="1" applyBorder="1" applyAlignment="1">
      <alignment horizontal="center"/>
    </xf>
    <xf numFmtId="165" fontId="35" fillId="0" borderId="17" xfId="0" applyNumberFormat="1" applyFont="1" applyBorder="1" applyAlignment="1" applyProtection="1">
      <alignment horizontal="center"/>
      <protection locked="0"/>
    </xf>
    <xf numFmtId="0" fontId="103" fillId="0" borderId="16" xfId="0" applyFont="1" applyBorder="1" applyAlignment="1">
      <alignment horizontal="center"/>
    </xf>
    <xf numFmtId="0" fontId="103" fillId="0" borderId="17" xfId="0" applyFont="1" applyBorder="1" applyAlignment="1">
      <alignment horizontal="center"/>
    </xf>
    <xf numFmtId="0" fontId="22" fillId="24" borderId="13" xfId="0" applyFont="1" applyFill="1" applyBorder="1" applyAlignment="1">
      <alignment horizontal="center" vertical="center" wrapText="1"/>
    </xf>
    <xf numFmtId="0" fontId="103" fillId="2" borderId="2" xfId="0" applyFont="1" applyFill="1" applyBorder="1" applyAlignment="1">
      <alignment horizontal="center" vertical="center"/>
    </xf>
    <xf numFmtId="0" fontId="103" fillId="2" borderId="1" xfId="0" applyFont="1" applyFill="1" applyBorder="1" applyAlignment="1">
      <alignment horizontal="center"/>
    </xf>
    <xf numFmtId="165" fontId="35" fillId="0" borderId="2" xfId="0" applyNumberFormat="1" applyFont="1" applyBorder="1" applyAlignment="1">
      <alignment horizontal="center"/>
    </xf>
    <xf numFmtId="0" fontId="116" fillId="0" borderId="2" xfId="0" applyFont="1" applyBorder="1" applyAlignment="1">
      <alignment horizontal="left"/>
    </xf>
    <xf numFmtId="0" fontId="22" fillId="13" borderId="0" xfId="0" applyFont="1" applyFill="1" applyAlignment="1">
      <alignment horizontal="center" vertical="center" wrapText="1"/>
    </xf>
    <xf numFmtId="0" fontId="103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 applyProtection="1">
      <alignment horizontal="left"/>
      <protection locked="0"/>
    </xf>
    <xf numFmtId="0" fontId="25" fillId="2" borderId="4" xfId="0" applyFont="1" applyFill="1" applyBorder="1" applyAlignment="1" applyProtection="1">
      <alignment horizontal="left"/>
      <protection locked="0"/>
    </xf>
    <xf numFmtId="0" fontId="19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2" fillId="2" borderId="4" xfId="0" applyFont="1" applyFill="1" applyBorder="1" applyAlignment="1">
      <alignment horizontal="left" vertical="center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83" fillId="0" borderId="0" xfId="1" applyFont="1" applyAlignment="1">
      <alignment horizontal="center" vertical="center" wrapText="1"/>
    </xf>
    <xf numFmtId="0" fontId="83" fillId="6" borderId="0" xfId="1" applyFont="1" applyFill="1" applyAlignment="1">
      <alignment horizontal="center" vertical="center" wrapText="1"/>
    </xf>
    <xf numFmtId="165" fontId="83" fillId="0" borderId="0" xfId="1" applyNumberFormat="1" applyFont="1" applyAlignment="1">
      <alignment vertical="center" wrapText="1"/>
    </xf>
    <xf numFmtId="0" fontId="75" fillId="6" borderId="1" xfId="1" applyFont="1" applyFill="1" applyBorder="1" applyAlignment="1">
      <alignment horizontal="center" vertical="center" wrapText="1"/>
    </xf>
    <xf numFmtId="0" fontId="191" fillId="6" borderId="1" xfId="1" applyFont="1" applyFill="1" applyBorder="1" applyAlignment="1">
      <alignment horizontal="center" vertical="center" wrapText="1"/>
    </xf>
    <xf numFmtId="164" fontId="75" fillId="0" borderId="1" xfId="1" applyNumberFormat="1" applyFont="1" applyBorder="1" applyAlignment="1">
      <alignment vertical="center" wrapText="1"/>
    </xf>
    <xf numFmtId="14" fontId="93" fillId="0" borderId="0" xfId="1" applyNumberFormat="1" applyFont="1" applyAlignment="1">
      <alignment horizontal="center"/>
    </xf>
    <xf numFmtId="14" fontId="193" fillId="0" borderId="0" xfId="0" applyNumberFormat="1" applyFont="1" applyAlignment="1">
      <alignment horizontal="center"/>
    </xf>
    <xf numFmtId="0" fontId="38" fillId="0" borderId="0" xfId="1" applyFont="1" applyAlignment="1">
      <alignment horizontal="center" vertical="center" wrapText="1"/>
    </xf>
    <xf numFmtId="0" fontId="158" fillId="0" borderId="0" xfId="1" applyFont="1" applyAlignment="1">
      <alignment horizontal="center" vertical="center" wrapText="1"/>
    </xf>
    <xf numFmtId="0" fontId="92" fillId="0" borderId="0" xfId="1" applyFont="1" applyAlignment="1">
      <alignment horizontal="left" vertical="center" wrapText="1"/>
    </xf>
    <xf numFmtId="0" fontId="2" fillId="9" borderId="2" xfId="1" applyFill="1" applyBorder="1"/>
    <xf numFmtId="0" fontId="46" fillId="9" borderId="3" xfId="1" applyFont="1" applyFill="1" applyBorder="1" applyAlignment="1">
      <alignment horizontal="center" vertical="center"/>
    </xf>
    <xf numFmtId="0" fontId="38" fillId="9" borderId="3" xfId="1" applyFont="1" applyFill="1" applyBorder="1" applyAlignment="1" applyProtection="1">
      <alignment horizontal="center" vertical="center"/>
      <protection locked="0"/>
    </xf>
    <xf numFmtId="0" fontId="145" fillId="0" borderId="0" xfId="1" applyFont="1" applyAlignment="1">
      <alignment horizontal="center" vertical="center"/>
    </xf>
    <xf numFmtId="0" fontId="119" fillId="0" borderId="0" xfId="1" applyFont="1" applyAlignment="1">
      <alignment horizontal="center" vertical="center"/>
    </xf>
    <xf numFmtId="0" fontId="36" fillId="0" borderId="0" xfId="1" applyFont="1" applyAlignment="1">
      <alignment vertical="center"/>
    </xf>
    <xf numFmtId="0" fontId="75" fillId="0" borderId="0" xfId="1" applyFont="1" applyAlignment="1">
      <alignment horizontal="center" vertical="center"/>
    </xf>
    <xf numFmtId="0" fontId="153" fillId="0" borderId="0" xfId="1" applyFont="1" applyAlignment="1">
      <alignment horizontal="center"/>
    </xf>
    <xf numFmtId="0" fontId="93" fillId="0" borderId="0" xfId="1" applyFont="1" applyAlignment="1">
      <alignment horizontal="center" vertical="center"/>
    </xf>
    <xf numFmtId="0" fontId="92" fillId="0" borderId="0" xfId="1" applyFont="1" applyAlignment="1">
      <alignment horizontal="center" vertical="center"/>
    </xf>
    <xf numFmtId="165" fontId="145" fillId="0" borderId="10" xfId="1" applyNumberFormat="1" applyFont="1" applyBorder="1" applyAlignment="1">
      <alignment horizontal="center" vertical="center"/>
    </xf>
    <xf numFmtId="165" fontId="36" fillId="0" borderId="10" xfId="1" applyNumberFormat="1" applyFont="1" applyBorder="1" applyAlignment="1">
      <alignment vertical="top"/>
    </xf>
    <xf numFmtId="165" fontId="36" fillId="0" borderId="6" xfId="1" applyNumberFormat="1" applyFont="1" applyBorder="1" applyAlignment="1">
      <alignment vertical="top"/>
    </xf>
    <xf numFmtId="165" fontId="147" fillId="0" borderId="40" xfId="1" applyNumberFormat="1" applyFont="1" applyBorder="1" applyAlignment="1">
      <alignment vertical="top"/>
    </xf>
    <xf numFmtId="165" fontId="147" fillId="0" borderId="76" xfId="1" applyNumberFormat="1" applyFont="1" applyBorder="1" applyAlignment="1">
      <alignment vertical="top"/>
    </xf>
    <xf numFmtId="165" fontId="147" fillId="0" borderId="33" xfId="1" applyNumberFormat="1" applyFont="1" applyBorder="1" applyAlignment="1">
      <alignment vertical="top"/>
    </xf>
    <xf numFmtId="165" fontId="147" fillId="0" borderId="33" xfId="1" applyNumberFormat="1" applyFont="1" applyBorder="1" applyAlignment="1" applyProtection="1">
      <alignment vertical="top"/>
      <protection locked="0"/>
    </xf>
    <xf numFmtId="165" fontId="151" fillId="0" borderId="66" xfId="1" applyNumberFormat="1" applyFont="1" applyBorder="1" applyAlignment="1">
      <alignment vertical="top"/>
    </xf>
    <xf numFmtId="165" fontId="151" fillId="0" borderId="24" xfId="1" applyNumberFormat="1" applyFont="1" applyBorder="1" applyAlignment="1">
      <alignment vertical="top"/>
    </xf>
    <xf numFmtId="165" fontId="151" fillId="0" borderId="67" xfId="1" applyNumberFormat="1" applyFont="1" applyBorder="1" applyAlignment="1">
      <alignment vertical="top"/>
    </xf>
    <xf numFmtId="165" fontId="151" fillId="0" borderId="58" xfId="1" applyNumberFormat="1" applyFont="1" applyBorder="1" applyAlignment="1">
      <alignment horizontal="center" vertical="center"/>
    </xf>
    <xf numFmtId="165" fontId="145" fillId="0" borderId="8" xfId="1" applyNumberFormat="1" applyFont="1" applyBorder="1" applyAlignment="1">
      <alignment horizontal="center" vertical="center"/>
    </xf>
    <xf numFmtId="165" fontId="145" fillId="0" borderId="32" xfId="1" applyNumberFormat="1" applyFont="1" applyBorder="1" applyAlignment="1">
      <alignment horizontal="center" vertical="center"/>
    </xf>
    <xf numFmtId="165" fontId="145" fillId="0" borderId="1" xfId="1" applyNumberFormat="1" applyFont="1" applyBorder="1" applyAlignment="1">
      <alignment horizontal="center" vertical="center"/>
    </xf>
    <xf numFmtId="165" fontId="145" fillId="0" borderId="33" xfId="1" applyNumberFormat="1" applyFont="1" applyBorder="1" applyAlignment="1">
      <alignment horizontal="center" vertical="center"/>
    </xf>
    <xf numFmtId="165" fontId="145" fillId="0" borderId="58" xfId="1" applyNumberFormat="1" applyFont="1" applyBorder="1" applyAlignment="1">
      <alignment horizontal="center" vertical="center"/>
    </xf>
    <xf numFmtId="0" fontId="36" fillId="0" borderId="10" xfId="1" applyFont="1" applyBorder="1" applyProtection="1">
      <protection locked="0"/>
    </xf>
    <xf numFmtId="165" fontId="36" fillId="0" borderId="32" xfId="1" applyNumberFormat="1" applyFont="1" applyBorder="1" applyAlignment="1">
      <alignment vertical="top"/>
    </xf>
    <xf numFmtId="165" fontId="36" fillId="0" borderId="1" xfId="1" applyNumberFormat="1" applyFont="1" applyBorder="1" applyAlignment="1">
      <alignment vertical="top"/>
    </xf>
    <xf numFmtId="165" fontId="36" fillId="0" borderId="33" xfId="1" applyNumberFormat="1" applyFont="1" applyBorder="1" applyAlignment="1">
      <alignment vertical="top"/>
    </xf>
    <xf numFmtId="165" fontId="152" fillId="0" borderId="32" xfId="1" applyNumberFormat="1" applyFont="1" applyBorder="1" applyAlignment="1">
      <alignment vertical="top"/>
    </xf>
    <xf numFmtId="165" fontId="152" fillId="0" borderId="1" xfId="1" applyNumberFormat="1" applyFont="1" applyBorder="1" applyAlignment="1">
      <alignment vertical="top"/>
    </xf>
    <xf numFmtId="165" fontId="152" fillId="0" borderId="33" xfId="1" applyNumberFormat="1" applyFont="1" applyBorder="1" applyAlignment="1">
      <alignment vertical="top"/>
    </xf>
    <xf numFmtId="165" fontId="36" fillId="0" borderId="39" xfId="1" applyNumberFormat="1" applyFont="1" applyBorder="1" applyAlignment="1">
      <alignment vertical="top"/>
    </xf>
    <xf numFmtId="165" fontId="152" fillId="0" borderId="20" xfId="1" applyNumberFormat="1" applyFont="1" applyBorder="1" applyAlignment="1">
      <alignment vertical="top"/>
    </xf>
    <xf numFmtId="165" fontId="152" fillId="0" borderId="21" xfId="1" applyNumberFormat="1" applyFont="1" applyBorder="1" applyAlignment="1">
      <alignment vertical="top"/>
    </xf>
    <xf numFmtId="165" fontId="152" fillId="0" borderId="23" xfId="1" applyNumberFormat="1" applyFont="1" applyBorder="1" applyAlignment="1">
      <alignment vertical="top"/>
    </xf>
    <xf numFmtId="0" fontId="147" fillId="0" borderId="66" xfId="1" applyFont="1" applyBorder="1" applyAlignment="1">
      <alignment horizontal="center" vertical="center"/>
    </xf>
    <xf numFmtId="165" fontId="148" fillId="0" borderId="39" xfId="1" applyNumberFormat="1" applyFont="1" applyBorder="1" applyAlignment="1">
      <alignment horizontal="center" vertical="top"/>
    </xf>
    <xf numFmtId="165" fontId="151" fillId="0" borderId="39" xfId="1" applyNumberFormat="1" applyFont="1" applyBorder="1" applyAlignment="1">
      <alignment vertical="top"/>
    </xf>
    <xf numFmtId="165" fontId="151" fillId="0" borderId="2" xfId="1" applyNumberFormat="1" applyFont="1" applyBorder="1" applyAlignment="1">
      <alignment vertical="top"/>
    </xf>
    <xf numFmtId="165" fontId="151" fillId="0" borderId="40" xfId="1" applyNumberFormat="1" applyFont="1" applyBorder="1" applyAlignment="1">
      <alignment vertical="top"/>
    </xf>
    <xf numFmtId="0" fontId="147" fillId="0" borderId="58" xfId="1" applyFont="1" applyBorder="1" applyAlignment="1">
      <alignment horizontal="center" vertical="center"/>
    </xf>
    <xf numFmtId="165" fontId="151" fillId="0" borderId="58" xfId="1" applyNumberFormat="1" applyFont="1" applyBorder="1" applyAlignment="1">
      <alignment vertical="top"/>
    </xf>
    <xf numFmtId="165" fontId="151" fillId="0" borderId="3" xfId="1" applyNumberFormat="1" applyFont="1" applyBorder="1" applyAlignment="1">
      <alignment vertical="top"/>
    </xf>
    <xf numFmtId="165" fontId="151" fillId="0" borderId="76" xfId="1" applyNumberFormat="1" applyFont="1" applyBorder="1" applyAlignment="1">
      <alignment vertical="top"/>
    </xf>
    <xf numFmtId="0" fontId="147" fillId="0" borderId="32" xfId="1" applyFont="1" applyBorder="1" applyAlignment="1">
      <alignment horizontal="center" vertical="center"/>
    </xf>
    <xf numFmtId="165" fontId="151" fillId="0" borderId="32" xfId="1" applyNumberFormat="1" applyFont="1" applyBorder="1" applyAlignment="1">
      <alignment vertical="top"/>
    </xf>
    <xf numFmtId="165" fontId="151" fillId="0" borderId="1" xfId="1" applyNumberFormat="1" applyFont="1" applyBorder="1" applyAlignment="1">
      <alignment vertical="top"/>
    </xf>
    <xf numFmtId="165" fontId="151" fillId="0" borderId="33" xfId="1" applyNumberFormat="1" applyFont="1" applyBorder="1" applyAlignment="1">
      <alignment vertical="top"/>
    </xf>
    <xf numFmtId="0" fontId="147" fillId="0" borderId="39" xfId="1" applyFont="1" applyBorder="1" applyAlignment="1">
      <alignment horizontal="center" vertical="center"/>
    </xf>
    <xf numFmtId="165" fontId="148" fillId="0" borderId="58" xfId="1" applyNumberFormat="1" applyFont="1" applyBorder="1" applyAlignment="1">
      <alignment horizontal="center" vertical="top"/>
    </xf>
    <xf numFmtId="165" fontId="148" fillId="0" borderId="32" xfId="1" applyNumberFormat="1" applyFont="1" applyBorder="1" applyAlignment="1">
      <alignment horizontal="center" vertical="top"/>
    </xf>
    <xf numFmtId="0" fontId="93" fillId="0" borderId="0" xfId="1" applyFont="1" applyAlignment="1">
      <alignment vertical="center"/>
    </xf>
    <xf numFmtId="0" fontId="75" fillId="0" borderId="0" xfId="1" applyFont="1" applyAlignment="1">
      <alignment vertical="center"/>
    </xf>
    <xf numFmtId="165" fontId="147" fillId="0" borderId="67" xfId="1" applyNumberFormat="1" applyFont="1" applyBorder="1" applyAlignment="1" applyProtection="1">
      <alignment vertical="center"/>
      <protection locked="0"/>
    </xf>
    <xf numFmtId="165" fontId="151" fillId="0" borderId="24" xfId="1" applyNumberFormat="1" applyFont="1" applyBorder="1" applyAlignment="1">
      <alignment vertical="center"/>
    </xf>
    <xf numFmtId="165" fontId="151" fillId="0" borderId="25" xfId="1" applyNumberFormat="1" applyFont="1" applyBorder="1" applyAlignment="1">
      <alignment vertical="top"/>
    </xf>
    <xf numFmtId="165" fontId="151" fillId="0" borderId="13" xfId="1" applyNumberFormat="1" applyFont="1" applyBorder="1" applyAlignment="1">
      <alignment vertical="top"/>
    </xf>
    <xf numFmtId="165" fontId="151" fillId="0" borderId="25" xfId="1" applyNumberFormat="1" applyFont="1" applyBorder="1" applyAlignment="1">
      <alignment vertical="center"/>
    </xf>
    <xf numFmtId="165" fontId="147" fillId="0" borderId="40" xfId="1" applyNumberFormat="1" applyFont="1" applyBorder="1" applyAlignment="1" applyProtection="1">
      <alignment vertical="top"/>
      <protection locked="0"/>
    </xf>
    <xf numFmtId="165" fontId="151" fillId="0" borderId="28" xfId="1" applyNumberFormat="1" applyFont="1" applyBorder="1" applyAlignment="1">
      <alignment vertical="center"/>
    </xf>
    <xf numFmtId="165" fontId="151" fillId="0" borderId="28" xfId="1" applyNumberFormat="1" applyFont="1" applyBorder="1" applyAlignment="1">
      <alignment vertical="top"/>
    </xf>
    <xf numFmtId="0" fontId="147" fillId="0" borderId="34" xfId="1" applyFont="1" applyBorder="1" applyAlignment="1">
      <alignment horizontal="center" vertical="center"/>
    </xf>
    <xf numFmtId="165" fontId="147" fillId="0" borderId="35" xfId="1" applyNumberFormat="1" applyFont="1" applyBorder="1" applyAlignment="1" applyProtection="1">
      <alignment vertical="top"/>
      <protection locked="0"/>
    </xf>
    <xf numFmtId="165" fontId="151" fillId="0" borderId="36" xfId="1" applyNumberFormat="1" applyFont="1" applyBorder="1" applyAlignment="1">
      <alignment vertical="top"/>
    </xf>
    <xf numFmtId="165" fontId="151" fillId="0" borderId="81" xfId="1" applyNumberFormat="1" applyFont="1" applyBorder="1" applyAlignment="1">
      <alignment vertical="top"/>
    </xf>
    <xf numFmtId="165" fontId="148" fillId="0" borderId="36" xfId="1" applyNumberFormat="1" applyFont="1" applyBorder="1" applyAlignment="1">
      <alignment horizontal="center" vertical="top"/>
    </xf>
    <xf numFmtId="165" fontId="147" fillId="0" borderId="81" xfId="1" applyNumberFormat="1" applyFont="1" applyBorder="1" applyAlignment="1">
      <alignment vertical="top"/>
    </xf>
    <xf numFmtId="0" fontId="194" fillId="0" borderId="1" xfId="0" applyFont="1" applyBorder="1" applyAlignment="1">
      <alignment horizontal="center" vertical="center" wrapText="1"/>
    </xf>
    <xf numFmtId="0" fontId="162" fillId="0" borderId="1" xfId="1" applyFont="1" applyBorder="1" applyAlignment="1" applyProtection="1">
      <alignment horizontal="center" wrapText="1"/>
      <protection locked="0"/>
    </xf>
    <xf numFmtId="165" fontId="9" fillId="3" borderId="1" xfId="0" applyNumberFormat="1" applyFont="1" applyFill="1" applyBorder="1" applyAlignment="1" applyProtection="1">
      <alignment horizont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164" fontId="21" fillId="0" borderId="1" xfId="6" applyFont="1" applyBorder="1" applyAlignment="1">
      <alignment horizontal="center"/>
    </xf>
    <xf numFmtId="0" fontId="11" fillId="0" borderId="1" xfId="1" applyFont="1" applyBorder="1" applyAlignment="1">
      <alignment horizontal="center" wrapText="1"/>
    </xf>
    <xf numFmtId="0" fontId="5" fillId="22" borderId="10" xfId="1" applyFont="1" applyFill="1" applyBorder="1" applyAlignment="1">
      <alignment horizontal="left"/>
    </xf>
    <xf numFmtId="0" fontId="5" fillId="22" borderId="11" xfId="1" applyFont="1" applyFill="1" applyBorder="1" applyAlignment="1">
      <alignment horizontal="left"/>
    </xf>
    <xf numFmtId="0" fontId="6" fillId="22" borderId="12" xfId="1" applyFont="1" applyFill="1" applyBorder="1" applyAlignment="1">
      <alignment horizontal="center"/>
    </xf>
    <xf numFmtId="0" fontId="105" fillId="22" borderId="1" xfId="1" applyFont="1" applyFill="1" applyBorder="1" applyAlignment="1">
      <alignment horizontal="center" wrapText="1"/>
    </xf>
    <xf numFmtId="165" fontId="194" fillId="22" borderId="1" xfId="0" applyNumberFormat="1" applyFont="1" applyFill="1" applyBorder="1" applyAlignment="1">
      <alignment horizontal="center"/>
    </xf>
    <xf numFmtId="165" fontId="15" fillId="22" borderId="1" xfId="0" applyNumberFormat="1" applyFont="1" applyFill="1" applyBorder="1" applyAlignment="1">
      <alignment horizontal="center"/>
    </xf>
    <xf numFmtId="0" fontId="162" fillId="0" borderId="1" xfId="1" applyFont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left" wrapText="1"/>
    </xf>
    <xf numFmtId="164" fontId="21" fillId="0" borderId="1" xfId="6" applyFont="1" applyBorder="1" applyAlignment="1" applyProtection="1">
      <alignment horizontal="center"/>
    </xf>
    <xf numFmtId="0" fontId="162" fillId="0" borderId="1" xfId="1" applyFont="1" applyBorder="1" applyAlignment="1">
      <alignment horizontal="center" wrapText="1"/>
    </xf>
    <xf numFmtId="0" fontId="9" fillId="9" borderId="1" xfId="0" applyFont="1" applyFill="1" applyBorder="1" applyAlignment="1">
      <alignment horizontal="center"/>
    </xf>
    <xf numFmtId="0" fontId="11" fillId="9" borderId="1" xfId="1" applyFont="1" applyFill="1" applyBorder="1" applyAlignment="1">
      <alignment horizontal="center" wrapText="1"/>
    </xf>
    <xf numFmtId="165" fontId="9" fillId="9" borderId="1" xfId="0" applyNumberFormat="1" applyFont="1" applyFill="1" applyBorder="1" applyAlignment="1">
      <alignment horizontal="center"/>
    </xf>
    <xf numFmtId="0" fontId="154" fillId="0" borderId="0" xfId="0" applyFont="1" applyAlignment="1" applyProtection="1">
      <alignment horizontal="center" vertical="center"/>
      <protection locked="0"/>
    </xf>
    <xf numFmtId="0" fontId="154" fillId="0" borderId="0" xfId="0" applyFont="1" applyAlignment="1" applyProtection="1">
      <alignment horizontal="center"/>
      <protection locked="0"/>
    </xf>
    <xf numFmtId="0" fontId="195" fillId="0" borderId="0" xfId="0" applyFont="1" applyProtection="1">
      <protection locked="0"/>
    </xf>
    <xf numFmtId="0" fontId="95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5" fontId="10" fillId="38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Protection="1">
      <protection locked="0"/>
    </xf>
    <xf numFmtId="0" fontId="79" fillId="0" borderId="2" xfId="0" applyFont="1" applyBorder="1" applyAlignment="1">
      <alignment horizontal="center"/>
    </xf>
    <xf numFmtId="164" fontId="116" fillId="0" borderId="0" xfId="0" applyNumberFormat="1" applyFont="1" applyAlignment="1" applyProtection="1">
      <alignment vertical="top"/>
      <protection locked="0"/>
    </xf>
    <xf numFmtId="164" fontId="166" fillId="0" borderId="12" xfId="0" applyNumberFormat="1" applyFont="1" applyBorder="1" applyAlignment="1">
      <alignment horizontal="center"/>
    </xf>
    <xf numFmtId="0" fontId="167" fillId="0" borderId="2" xfId="0" applyFont="1" applyBorder="1" applyAlignment="1">
      <alignment horizontal="center"/>
    </xf>
    <xf numFmtId="164" fontId="166" fillId="0" borderId="1" xfId="0" applyNumberFormat="1" applyFont="1" applyBorder="1" applyAlignment="1">
      <alignment horizontal="center"/>
    </xf>
    <xf numFmtId="171" fontId="166" fillId="0" borderId="1" xfId="5" applyNumberFormat="1" applyFont="1" applyBorder="1" applyAlignment="1" applyProtection="1">
      <alignment horizontal="center"/>
    </xf>
    <xf numFmtId="171" fontId="132" fillId="0" borderId="1" xfId="5" applyNumberFormat="1" applyFont="1" applyBorder="1" applyAlignment="1" applyProtection="1">
      <alignment horizontal="center"/>
    </xf>
    <xf numFmtId="171" fontId="183" fillId="0" borderId="1" xfId="5" applyNumberFormat="1" applyFont="1" applyBorder="1" applyAlignment="1" applyProtection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39" borderId="2" xfId="0" applyFont="1" applyFill="1" applyBorder="1" applyAlignment="1">
      <alignment horizontal="center" vertical="center" wrapText="1"/>
    </xf>
    <xf numFmtId="10" fontId="120" fillId="0" borderId="10" xfId="40" applyNumberFormat="1" applyFont="1" applyBorder="1" applyAlignment="1" applyProtection="1">
      <alignment vertical="center"/>
    </xf>
    <xf numFmtId="10" fontId="120" fillId="26" borderId="10" xfId="40" applyNumberFormat="1" applyFont="1" applyFill="1" applyBorder="1" applyAlignment="1" applyProtection="1">
      <alignment vertical="center"/>
    </xf>
    <xf numFmtId="10" fontId="120" fillId="2" borderId="10" xfId="40" applyNumberFormat="1" applyFont="1" applyFill="1" applyBorder="1" applyAlignment="1" applyProtection="1">
      <alignment vertical="center"/>
    </xf>
    <xf numFmtId="10" fontId="120" fillId="13" borderId="51" xfId="40" applyNumberFormat="1" applyFont="1" applyFill="1" applyBorder="1" applyAlignment="1" applyProtection="1">
      <alignment vertical="center"/>
    </xf>
    <xf numFmtId="0" fontId="18" fillId="39" borderId="20" xfId="0" applyFont="1" applyFill="1" applyBorder="1" applyAlignment="1">
      <alignment wrapText="1"/>
    </xf>
    <xf numFmtId="0" fontId="16" fillId="39" borderId="51" xfId="0" applyFont="1" applyFill="1" applyBorder="1" applyAlignment="1">
      <alignment wrapText="1"/>
    </xf>
    <xf numFmtId="164" fontId="16" fillId="39" borderId="20" xfId="6" applyFont="1" applyFill="1" applyBorder="1" applyAlignment="1">
      <alignment horizontal="center"/>
    </xf>
    <xf numFmtId="164" fontId="16" fillId="39" borderId="21" xfId="6" applyFont="1" applyFill="1" applyBorder="1" applyAlignment="1">
      <alignment horizontal="center"/>
    </xf>
    <xf numFmtId="164" fontId="16" fillId="39" borderId="23" xfId="6" applyFont="1" applyFill="1" applyBorder="1" applyAlignment="1" applyProtection="1">
      <alignment horizontal="center" wrapText="1"/>
      <protection locked="0"/>
    </xf>
    <xf numFmtId="164" fontId="16" fillId="39" borderId="20" xfId="6" applyFont="1" applyFill="1" applyBorder="1" applyAlignment="1" applyProtection="1">
      <alignment wrapText="1"/>
    </xf>
    <xf numFmtId="164" fontId="16" fillId="39" borderId="51" xfId="6" applyFont="1" applyFill="1" applyBorder="1" applyAlignment="1" applyProtection="1">
      <alignment wrapText="1"/>
    </xf>
    <xf numFmtId="164" fontId="16" fillId="39" borderId="20" xfId="6" applyFont="1" applyFill="1" applyBorder="1" applyAlignment="1" applyProtection="1">
      <alignment horizontal="center" vertical="center" wrapText="1"/>
    </xf>
    <xf numFmtId="164" fontId="16" fillId="39" borderId="23" xfId="6" applyFont="1" applyFill="1" applyBorder="1" applyAlignment="1" applyProtection="1">
      <alignment horizontal="center" vertical="center" wrapText="1"/>
    </xf>
    <xf numFmtId="164" fontId="16" fillId="39" borderId="38" xfId="6" applyFont="1" applyFill="1" applyBorder="1" applyAlignment="1" applyProtection="1">
      <alignment horizontal="center" vertical="center" wrapText="1"/>
    </xf>
    <xf numFmtId="164" fontId="16" fillId="39" borderId="48" xfId="6" applyFont="1" applyFill="1" applyBorder="1" applyAlignment="1" applyProtection="1">
      <alignment horizontal="center" vertical="center" wrapText="1"/>
    </xf>
    <xf numFmtId="164" fontId="16" fillId="39" borderId="23" xfId="6" applyFont="1" applyFill="1" applyBorder="1" applyAlignment="1" applyProtection="1">
      <alignment horizontal="center" vertical="center" wrapText="1"/>
      <protection locked="0"/>
    </xf>
    <xf numFmtId="164" fontId="120" fillId="0" borderId="30" xfId="0" applyNumberFormat="1" applyFont="1" applyBorder="1" applyAlignment="1">
      <alignment horizontal="center" vertical="center" wrapText="1"/>
    </xf>
    <xf numFmtId="164" fontId="120" fillId="0" borderId="17" xfId="0" applyNumberFormat="1" applyFont="1" applyBorder="1" applyAlignment="1">
      <alignment horizontal="center" vertical="center" wrapText="1"/>
    </xf>
    <xf numFmtId="164" fontId="120" fillId="0" borderId="31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0" fontId="120" fillId="2" borderId="33" xfId="40" applyNumberFormat="1" applyFont="1" applyFill="1" applyBorder="1" applyAlignment="1" applyProtection="1">
      <alignment vertical="center"/>
    </xf>
    <xf numFmtId="10" fontId="120" fillId="39" borderId="23" xfId="40" applyNumberFormat="1" applyFont="1" applyFill="1" applyBorder="1" applyAlignment="1" applyProtection="1">
      <alignment vertical="center"/>
    </xf>
    <xf numFmtId="10" fontId="120" fillId="2" borderId="63" xfId="40" applyNumberFormat="1" applyFont="1" applyFill="1" applyBorder="1" applyAlignment="1" applyProtection="1">
      <alignment vertical="center"/>
    </xf>
    <xf numFmtId="10" fontId="120" fillId="39" borderId="64" xfId="40" applyNumberFormat="1" applyFont="1" applyFill="1" applyBorder="1" applyAlignment="1" applyProtection="1">
      <alignment vertical="center"/>
    </xf>
    <xf numFmtId="164" fontId="120" fillId="0" borderId="37" xfId="0" applyNumberFormat="1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03" fillId="13" borderId="1" xfId="0" applyFont="1" applyFill="1" applyBorder="1" applyAlignment="1">
      <alignment horizontal="center"/>
    </xf>
    <xf numFmtId="165" fontId="35" fillId="13" borderId="1" xfId="0" applyNumberFormat="1" applyFont="1" applyFill="1" applyBorder="1" applyAlignment="1" applyProtection="1">
      <alignment horizontal="center"/>
      <protection locked="0"/>
    </xf>
    <xf numFmtId="165" fontId="35" fillId="2" borderId="2" xfId="0" applyNumberFormat="1" applyFont="1" applyFill="1" applyBorder="1" applyAlignment="1" applyProtection="1">
      <alignment horizontal="center"/>
      <protection locked="0"/>
    </xf>
    <xf numFmtId="0" fontId="116" fillId="0" borderId="33" xfId="0" applyFont="1" applyBorder="1" applyAlignment="1" applyProtection="1">
      <alignment horizontal="left"/>
      <protection locked="0"/>
    </xf>
    <xf numFmtId="165" fontId="35" fillId="2" borderId="3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left"/>
      <protection locked="0"/>
    </xf>
    <xf numFmtId="0" fontId="116" fillId="0" borderId="33" xfId="0" applyFont="1" applyBorder="1" applyAlignment="1">
      <alignment horizontal="left"/>
    </xf>
    <xf numFmtId="0" fontId="116" fillId="0" borderId="40" xfId="0" applyFont="1" applyBorder="1" applyAlignment="1" applyProtection="1">
      <alignment horizontal="left"/>
      <protection locked="0"/>
    </xf>
    <xf numFmtId="0" fontId="116" fillId="0" borderId="78" xfId="0" applyFont="1" applyBorder="1" applyAlignment="1" applyProtection="1">
      <alignment horizontal="left"/>
      <protection locked="0"/>
    </xf>
    <xf numFmtId="0" fontId="103" fillId="24" borderId="1" xfId="0" applyFont="1" applyFill="1" applyBorder="1" applyAlignment="1">
      <alignment horizontal="center"/>
    </xf>
    <xf numFmtId="165" fontId="35" fillId="24" borderId="1" xfId="0" applyNumberFormat="1" applyFont="1" applyFill="1" applyBorder="1" applyAlignment="1" applyProtection="1">
      <alignment horizontal="center"/>
      <protection locked="0"/>
    </xf>
    <xf numFmtId="165" fontId="35" fillId="24" borderId="2" xfId="0" applyNumberFormat="1" applyFont="1" applyFill="1" applyBorder="1" applyAlignment="1" applyProtection="1">
      <alignment horizontal="center"/>
      <protection locked="0"/>
    </xf>
    <xf numFmtId="0" fontId="35" fillId="0" borderId="2" xfId="0" applyFont="1" applyBorder="1" applyAlignment="1">
      <alignment horizontal="left"/>
    </xf>
    <xf numFmtId="0" fontId="35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65" fontId="35" fillId="2" borderId="17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165" fontId="35" fillId="2" borderId="2" xfId="0" applyNumberFormat="1" applyFont="1" applyFill="1" applyBorder="1" applyAlignment="1">
      <alignment horizontal="center"/>
    </xf>
    <xf numFmtId="0" fontId="0" fillId="0" borderId="40" xfId="0" applyBorder="1" applyAlignment="1">
      <alignment horizontal="left"/>
    </xf>
    <xf numFmtId="0" fontId="35" fillId="2" borderId="21" xfId="0" applyFont="1" applyFill="1" applyBorder="1" applyAlignment="1">
      <alignment horizontal="center"/>
    </xf>
    <xf numFmtId="165" fontId="35" fillId="2" borderId="21" xfId="0" applyNumberFormat="1" applyFont="1" applyFill="1" applyBorder="1" applyAlignment="1">
      <alignment horizontal="center"/>
    </xf>
    <xf numFmtId="0" fontId="0" fillId="0" borderId="23" xfId="0" applyBorder="1" applyAlignment="1">
      <alignment horizontal="left"/>
    </xf>
    <xf numFmtId="0" fontId="103" fillId="0" borderId="21" xfId="0" applyFont="1" applyBorder="1" applyAlignment="1">
      <alignment horizontal="center"/>
    </xf>
    <xf numFmtId="0" fontId="116" fillId="0" borderId="23" xfId="0" applyFont="1" applyBorder="1" applyAlignment="1" applyProtection="1">
      <alignment horizontal="left"/>
      <protection locked="0"/>
    </xf>
    <xf numFmtId="0" fontId="103" fillId="2" borderId="17" xfId="0" applyFont="1" applyFill="1" applyBorder="1" applyAlignment="1" applyProtection="1">
      <alignment horizontal="center"/>
      <protection locked="0"/>
    </xf>
    <xf numFmtId="0" fontId="116" fillId="2" borderId="19" xfId="0" applyFont="1" applyFill="1" applyBorder="1" applyAlignment="1" applyProtection="1">
      <alignment horizontal="left"/>
      <protection locked="0"/>
    </xf>
    <xf numFmtId="0" fontId="103" fillId="2" borderId="1" xfId="0" applyFont="1" applyFill="1" applyBorder="1" applyAlignment="1" applyProtection="1">
      <alignment horizontal="center"/>
      <protection locked="0"/>
    </xf>
    <xf numFmtId="0" fontId="116" fillId="2" borderId="33" xfId="0" applyFont="1" applyFill="1" applyBorder="1" applyAlignment="1" applyProtection="1">
      <alignment horizontal="left"/>
      <protection locked="0"/>
    </xf>
    <xf numFmtId="0" fontId="103" fillId="2" borderId="21" xfId="0" applyFont="1" applyFill="1" applyBorder="1" applyAlignment="1" applyProtection="1">
      <alignment horizontal="center"/>
      <protection locked="0"/>
    </xf>
    <xf numFmtId="165" fontId="35" fillId="2" borderId="21" xfId="0" applyNumberFormat="1" applyFont="1" applyFill="1" applyBorder="1" applyAlignment="1" applyProtection="1">
      <alignment horizontal="center"/>
      <protection locked="0"/>
    </xf>
    <xf numFmtId="0" fontId="116" fillId="2" borderId="23" xfId="0" applyFont="1" applyFill="1" applyBorder="1" applyAlignment="1" applyProtection="1">
      <alignment horizontal="left"/>
      <protection locked="0"/>
    </xf>
    <xf numFmtId="0" fontId="35" fillId="0" borderId="76" xfId="0" applyFont="1" applyBorder="1" applyAlignment="1">
      <alignment horizontal="left"/>
    </xf>
    <xf numFmtId="0" fontId="35" fillId="0" borderId="33" xfId="0" applyFont="1" applyBorder="1" applyAlignment="1">
      <alignment horizontal="left"/>
    </xf>
    <xf numFmtId="0" fontId="25" fillId="0" borderId="33" xfId="0" applyFont="1" applyBorder="1" applyAlignment="1">
      <alignment horizontal="left"/>
    </xf>
    <xf numFmtId="0" fontId="25" fillId="0" borderId="33" xfId="0" applyFont="1" applyBorder="1" applyAlignment="1" applyProtection="1">
      <alignment horizontal="left"/>
      <protection locked="0"/>
    </xf>
    <xf numFmtId="0" fontId="25" fillId="0" borderId="23" xfId="0" applyFont="1" applyBorder="1" applyAlignment="1" applyProtection="1">
      <alignment horizontal="left"/>
      <protection locked="0"/>
    </xf>
    <xf numFmtId="0" fontId="25" fillId="0" borderId="19" xfId="0" applyFont="1" applyBorder="1" applyAlignment="1" applyProtection="1">
      <alignment horizontal="left"/>
      <protection locked="0"/>
    </xf>
    <xf numFmtId="0" fontId="25" fillId="0" borderId="76" xfId="0" applyFont="1" applyBorder="1" applyAlignment="1" applyProtection="1">
      <alignment horizontal="left"/>
      <protection locked="0"/>
    </xf>
    <xf numFmtId="0" fontId="25" fillId="2" borderId="40" xfId="0" applyFont="1" applyFill="1" applyBorder="1" applyAlignment="1" applyProtection="1">
      <alignment horizontal="left"/>
      <protection locked="0"/>
    </xf>
    <xf numFmtId="0" fontId="25" fillId="0" borderId="0" xfId="0" applyFont="1" applyAlignment="1">
      <alignment horizontal="left"/>
    </xf>
    <xf numFmtId="0" fontId="25" fillId="0" borderId="33" xfId="0" applyFont="1" applyBorder="1" applyAlignment="1" applyProtection="1">
      <alignment horizontal="left" vertical="center"/>
      <protection locked="0"/>
    </xf>
    <xf numFmtId="0" fontId="25" fillId="0" borderId="23" xfId="0" applyFont="1" applyBorder="1" applyAlignment="1" applyProtection="1">
      <alignment horizontal="left" vertical="center"/>
      <protection locked="0"/>
    </xf>
    <xf numFmtId="0" fontId="25" fillId="0" borderId="40" xfId="0" applyFont="1" applyBorder="1" applyAlignment="1" applyProtection="1">
      <alignment horizontal="left"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2" borderId="33" xfId="0" applyFont="1" applyFill="1" applyBorder="1" applyAlignment="1" applyProtection="1">
      <alignment horizontal="left" vertical="center"/>
      <protection locked="0"/>
    </xf>
    <xf numFmtId="0" fontId="25" fillId="2" borderId="23" xfId="0" applyFont="1" applyFill="1" applyBorder="1" applyAlignment="1" applyProtection="1">
      <alignment horizontal="left" vertical="center"/>
      <protection locked="0"/>
    </xf>
    <xf numFmtId="164" fontId="16" fillId="13" borderId="20" xfId="6" applyFont="1" applyFill="1" applyBorder="1" applyAlignment="1">
      <alignment vertical="center" wrapText="1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164" fontId="140" fillId="0" borderId="1" xfId="0" applyNumberFormat="1" applyFont="1" applyBorder="1" applyProtection="1">
      <protection locked="0"/>
    </xf>
    <xf numFmtId="165" fontId="0" fillId="0" borderId="0" xfId="41" applyFont="1" applyProtection="1">
      <protection locked="0"/>
    </xf>
    <xf numFmtId="0" fontId="199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center" vertical="top"/>
      <protection locked="0"/>
    </xf>
    <xf numFmtId="0" fontId="5" fillId="0" borderId="0" xfId="0" applyFont="1" applyProtection="1">
      <protection locked="0"/>
    </xf>
    <xf numFmtId="0" fontId="200" fillId="0" borderId="0" xfId="0" applyFont="1" applyProtection="1">
      <protection locked="0"/>
    </xf>
    <xf numFmtId="165" fontId="201" fillId="0" borderId="0" xfId="0" applyNumberFormat="1" applyFont="1" applyProtection="1">
      <protection locked="0"/>
    </xf>
    <xf numFmtId="0" fontId="201" fillId="0" borderId="0" xfId="0" applyFont="1" applyProtection="1">
      <protection locked="0"/>
    </xf>
    <xf numFmtId="0" fontId="5" fillId="0" borderId="4" xfId="0" applyFont="1" applyBorder="1"/>
    <xf numFmtId="0" fontId="5" fillId="0" borderId="0" xfId="0" applyFont="1" applyAlignment="1" applyProtection="1">
      <alignment horizontal="left"/>
      <protection locked="0"/>
    </xf>
    <xf numFmtId="0" fontId="138" fillId="0" borderId="0" xfId="0" applyFont="1" applyProtection="1">
      <protection locked="0"/>
    </xf>
    <xf numFmtId="165" fontId="5" fillId="0" borderId="0" xfId="0" applyNumberFormat="1" applyFont="1" applyProtection="1">
      <protection locked="0"/>
    </xf>
    <xf numFmtId="164" fontId="56" fillId="0" borderId="1" xfId="0" applyNumberFormat="1" applyFont="1" applyBorder="1" applyAlignment="1">
      <alignment vertical="center"/>
    </xf>
    <xf numFmtId="164" fontId="6" fillId="40" borderId="1" xfId="42" applyNumberFormat="1" applyFont="1" applyFill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164" fontId="6" fillId="41" borderId="1" xfId="42" applyNumberFormat="1" applyFont="1" applyFill="1" applyBorder="1" applyAlignment="1">
      <alignment horizontal="center" vertical="center"/>
    </xf>
    <xf numFmtId="164" fontId="6" fillId="42" borderId="1" xfId="42" applyNumberFormat="1" applyFont="1" applyFill="1" applyBorder="1" applyAlignment="1">
      <alignment horizontal="center" vertical="center"/>
    </xf>
    <xf numFmtId="164" fontId="5" fillId="0" borderId="1" xfId="41" applyNumberFormat="1" applyFont="1" applyBorder="1" applyProtection="1">
      <protection locked="0"/>
    </xf>
    <xf numFmtId="164" fontId="138" fillId="0" borderId="0" xfId="0" applyNumberFormat="1" applyFont="1" applyProtection="1">
      <protection locked="0"/>
    </xf>
    <xf numFmtId="0" fontId="5" fillId="43" borderId="1" xfId="0" applyFont="1" applyFill="1" applyBorder="1" applyAlignment="1">
      <alignment horizontal="center" vertical="center"/>
    </xf>
    <xf numFmtId="0" fontId="6" fillId="0" borderId="0" xfId="42" applyFont="1" applyAlignment="1" applyProtection="1">
      <alignment horizontal="center" vertical="center" wrapText="1"/>
      <protection locked="0"/>
    </xf>
    <xf numFmtId="0" fontId="6" fillId="0" borderId="0" xfId="42" applyFont="1" applyAlignment="1">
      <alignment horizontal="center" vertical="center"/>
    </xf>
    <xf numFmtId="0" fontId="6" fillId="0" borderId="0" xfId="42" applyFont="1" applyAlignment="1">
      <alignment horizontal="center" vertical="center" wrapText="1"/>
    </xf>
    <xf numFmtId="0" fontId="6" fillId="0" borderId="0" xfId="42" applyFont="1" applyAlignment="1" applyProtection="1">
      <alignment vertical="center" wrapText="1"/>
      <protection locked="0"/>
    </xf>
    <xf numFmtId="0" fontId="5" fillId="43" borderId="1" xfId="0" applyFont="1" applyFill="1" applyBorder="1" applyAlignment="1" applyProtection="1">
      <alignment horizontal="center" vertical="center"/>
      <protection locked="0"/>
    </xf>
    <xf numFmtId="0" fontId="6" fillId="0" borderId="0" xfId="42" applyFont="1" applyAlignment="1">
      <alignment vertical="center" wrapText="1"/>
    </xf>
    <xf numFmtId="0" fontId="11" fillId="0" borderId="0" xfId="0" applyFont="1" applyProtection="1">
      <protection locked="0"/>
    </xf>
    <xf numFmtId="164" fontId="6" fillId="26" borderId="1" xfId="41" applyNumberFormat="1" applyFont="1" applyFill="1" applyBorder="1" applyProtection="1"/>
    <xf numFmtId="0" fontId="205" fillId="0" borderId="0" xfId="0" applyFont="1" applyProtection="1">
      <protection locked="0"/>
    </xf>
    <xf numFmtId="165" fontId="162" fillId="0" borderId="1" xfId="41" applyFont="1" applyBorder="1" applyProtection="1">
      <protection locked="0"/>
    </xf>
    <xf numFmtId="0" fontId="6" fillId="0" borderId="1" xfId="42" applyFont="1" applyBorder="1" applyAlignment="1" applyProtection="1">
      <alignment horizontal="center" vertical="center" wrapText="1"/>
      <protection locked="0"/>
    </xf>
    <xf numFmtId="0" fontId="123" fillId="0" borderId="0" xfId="42" applyFont="1" applyAlignment="1">
      <alignment horizontal="center" vertical="center"/>
    </xf>
    <xf numFmtId="0" fontId="123" fillId="0" borderId="0" xfId="42" applyFont="1" applyAlignment="1">
      <alignment horizontal="center" vertical="center" wrapText="1"/>
    </xf>
    <xf numFmtId="165" fontId="207" fillId="0" borderId="0" xfId="1" applyNumberFormat="1" applyFont="1" applyAlignment="1">
      <alignment vertical="center"/>
    </xf>
    <xf numFmtId="165" fontId="146" fillId="0" borderId="0" xfId="1" applyNumberFormat="1" applyFont="1" applyAlignment="1">
      <alignment horizontal="center" vertical="center"/>
    </xf>
    <xf numFmtId="0" fontId="0" fillId="22" borderId="2" xfId="0" applyFill="1" applyBorder="1" applyProtection="1">
      <protection locked="0"/>
    </xf>
    <xf numFmtId="0" fontId="67" fillId="22" borderId="13" xfId="0" applyFont="1" applyFill="1" applyBorder="1" applyAlignment="1" applyProtection="1">
      <alignment horizontal="center" vertical="center"/>
      <protection locked="0"/>
    </xf>
    <xf numFmtId="0" fontId="208" fillId="22" borderId="3" xfId="0" applyFont="1" applyFill="1" applyBorder="1" applyAlignment="1" applyProtection="1">
      <alignment horizontal="center" vertical="top"/>
      <protection locked="0"/>
    </xf>
    <xf numFmtId="0" fontId="167" fillId="0" borderId="3" xfId="0" applyFont="1" applyBorder="1" applyAlignment="1">
      <alignment horizontal="center" vertical="top"/>
    </xf>
    <xf numFmtId="165" fontId="0" fillId="0" borderId="1" xfId="5" applyFont="1" applyBorder="1" applyAlignment="1" applyProtection="1">
      <alignment horizontal="left"/>
    </xf>
    <xf numFmtId="0" fontId="24" fillId="0" borderId="3" xfId="0" applyFont="1" applyBorder="1"/>
    <xf numFmtId="0" fontId="24" fillId="0" borderId="1" xfId="0" applyFont="1" applyBorder="1"/>
    <xf numFmtId="0" fontId="183" fillId="0" borderId="1" xfId="0" applyFont="1" applyBorder="1"/>
    <xf numFmtId="1" fontId="167" fillId="0" borderId="3" xfId="5" applyNumberFormat="1" applyFont="1" applyBorder="1" applyAlignment="1" applyProtection="1">
      <alignment horizontal="center" vertical="top"/>
    </xf>
    <xf numFmtId="0" fontId="37" fillId="39" borderId="0" xfId="0" applyFont="1" applyFill="1" applyAlignment="1">
      <alignment horizontal="center"/>
    </xf>
    <xf numFmtId="171" fontId="166" fillId="0" borderId="3" xfId="5" applyNumberFormat="1" applyFont="1" applyBorder="1" applyAlignment="1" applyProtection="1">
      <alignment horizontal="center"/>
    </xf>
    <xf numFmtId="171" fontId="132" fillId="0" borderId="3" xfId="5" applyNumberFormat="1" applyFont="1" applyBorder="1" applyAlignment="1" applyProtection="1">
      <alignment horizontal="center"/>
    </xf>
    <xf numFmtId="0" fontId="66" fillId="0" borderId="1" xfId="0" applyFont="1" applyBorder="1"/>
    <xf numFmtId="0" fontId="209" fillId="0" borderId="1" xfId="0" applyFont="1" applyBorder="1"/>
    <xf numFmtId="171" fontId="56" fillId="0" borderId="12" xfId="5" applyNumberFormat="1" applyFont="1" applyBorder="1" applyAlignment="1" applyProtection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 applyProtection="1">
      <alignment horizontal="center" vertical="center" wrapText="1"/>
      <protection locked="0"/>
    </xf>
    <xf numFmtId="0" fontId="24" fillId="9" borderId="1" xfId="0" applyFont="1" applyFill="1" applyBorder="1" applyAlignment="1">
      <alignment horizontal="center" vertical="center" wrapText="1"/>
    </xf>
    <xf numFmtId="0" fontId="161" fillId="0" borderId="0" xfId="0" applyFont="1" applyAlignment="1">
      <alignment horizontal="center" vertical="center" wrapText="1"/>
    </xf>
    <xf numFmtId="10" fontId="120" fillId="0" borderId="33" xfId="40" applyNumberFormat="1" applyFont="1" applyBorder="1" applyAlignment="1" applyProtection="1">
      <alignment vertical="center"/>
    </xf>
    <xf numFmtId="10" fontId="120" fillId="13" borderId="23" xfId="40" applyNumberFormat="1" applyFont="1" applyFill="1" applyBorder="1" applyAlignment="1" applyProtection="1">
      <alignment vertical="center"/>
    </xf>
    <xf numFmtId="0" fontId="32" fillId="0" borderId="0" xfId="3" applyFont="1" applyAlignment="1" applyProtection="1">
      <alignment horizontal="left"/>
      <protection locked="0"/>
    </xf>
    <xf numFmtId="0" fontId="31" fillId="0" borderId="0" xfId="3" applyFont="1" applyAlignment="1" applyProtection="1">
      <alignment horizontal="left"/>
      <protection locked="0"/>
    </xf>
    <xf numFmtId="0" fontId="51" fillId="0" borderId="0" xfId="1" applyFont="1" applyProtection="1">
      <protection locked="0"/>
    </xf>
    <xf numFmtId="0" fontId="40" fillId="0" borderId="0" xfId="3" applyFont="1" applyProtection="1">
      <protection locked="0"/>
    </xf>
    <xf numFmtId="0" fontId="50" fillId="0" borderId="0" xfId="3" applyFont="1" applyAlignment="1">
      <alignment horizontal="left"/>
    </xf>
    <xf numFmtId="0" fontId="39" fillId="0" borderId="0" xfId="3" applyFont="1" applyAlignment="1" applyProtection="1">
      <alignment horizontal="left"/>
      <protection locked="0"/>
    </xf>
    <xf numFmtId="0" fontId="47" fillId="0" borderId="0" xfId="1" applyFont="1"/>
    <xf numFmtId="0" fontId="192" fillId="0" borderId="4" xfId="3" applyFont="1" applyBorder="1"/>
    <xf numFmtId="0" fontId="37" fillId="0" borderId="0" xfId="1" applyFont="1" applyAlignment="1" applyProtection="1">
      <alignment horizontal="center"/>
      <protection locked="0"/>
    </xf>
    <xf numFmtId="0" fontId="211" fillId="0" borderId="0" xfId="1" applyFont="1"/>
    <xf numFmtId="164" fontId="18" fillId="0" borderId="33" xfId="0" applyNumberFormat="1" applyFont="1" applyBorder="1" applyAlignment="1" applyProtection="1">
      <alignment horizontal="center" vertical="center" wrapText="1"/>
      <protection locked="0"/>
    </xf>
    <xf numFmtId="164" fontId="18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vertical="top" wrapText="1"/>
      <protection locked="0"/>
    </xf>
    <xf numFmtId="166" fontId="18" fillId="2" borderId="63" xfId="0" applyNumberFormat="1" applyFont="1" applyFill="1" applyBorder="1" applyAlignment="1" applyProtection="1">
      <alignment vertical="top" wrapText="1"/>
      <protection locked="0"/>
    </xf>
    <xf numFmtId="166" fontId="21" fillId="2" borderId="63" xfId="0" applyNumberFormat="1" applyFont="1" applyFill="1" applyBorder="1" applyAlignment="1" applyProtection="1">
      <alignment vertical="center" wrapText="1"/>
      <protection locked="0"/>
    </xf>
    <xf numFmtId="166" fontId="212" fillId="2" borderId="63" xfId="0" applyNumberFormat="1" applyFont="1" applyFill="1" applyBorder="1" applyAlignment="1" applyProtection="1">
      <alignment vertical="top" wrapText="1"/>
      <protection locked="0"/>
    </xf>
    <xf numFmtId="2" fontId="16" fillId="39" borderId="38" xfId="6" applyNumberFormat="1" applyFont="1" applyFill="1" applyBorder="1" applyAlignment="1" applyProtection="1">
      <alignment horizontal="center" vertical="center" wrapText="1"/>
    </xf>
    <xf numFmtId="0" fontId="120" fillId="0" borderId="29" xfId="0" applyFont="1" applyBorder="1" applyAlignment="1">
      <alignment horizontal="center" vertical="center" wrapText="1"/>
    </xf>
    <xf numFmtId="0" fontId="120" fillId="0" borderId="30" xfId="0" applyFont="1" applyBorder="1" applyAlignment="1">
      <alignment horizontal="center" vertical="center" wrapText="1"/>
    </xf>
    <xf numFmtId="0" fontId="120" fillId="0" borderId="34" xfId="0" applyFont="1" applyBorder="1" applyAlignment="1">
      <alignment horizontal="center" vertical="center" wrapText="1"/>
    </xf>
    <xf numFmtId="0" fontId="120" fillId="0" borderId="58" xfId="0" applyFont="1" applyBorder="1" applyAlignment="1">
      <alignment horizontal="center" vertical="center" wrapText="1"/>
    </xf>
    <xf numFmtId="0" fontId="120" fillId="0" borderId="16" xfId="0" applyFont="1" applyBorder="1" applyAlignment="1">
      <alignment horizontal="center" vertical="center" wrapText="1"/>
    </xf>
    <xf numFmtId="0" fontId="120" fillId="0" borderId="17" xfId="0" applyFont="1" applyBorder="1" applyAlignment="1">
      <alignment horizontal="center" vertical="center" wrapText="1"/>
    </xf>
    <xf numFmtId="0" fontId="120" fillId="0" borderId="19" xfId="0" applyFont="1" applyBorder="1" applyAlignment="1">
      <alignment horizontal="center" vertical="center" wrapText="1"/>
    </xf>
    <xf numFmtId="0" fontId="120" fillId="0" borderId="44" xfId="0" applyFont="1" applyBorder="1" applyAlignment="1">
      <alignment horizontal="center" vertical="center" wrapText="1"/>
    </xf>
    <xf numFmtId="0" fontId="120" fillId="0" borderId="57" xfId="0" applyFont="1" applyBorder="1" applyAlignment="1">
      <alignment horizontal="center" vertical="center" wrapText="1"/>
    </xf>
    <xf numFmtId="0" fontId="37" fillId="39" borderId="0" xfId="0" applyFont="1" applyFill="1" applyAlignment="1">
      <alignment horizontal="center" vertical="center" wrapText="1"/>
    </xf>
    <xf numFmtId="0" fontId="120" fillId="0" borderId="61" xfId="0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7" borderId="25" xfId="0" applyFont="1" applyFill="1" applyBorder="1" applyAlignment="1">
      <alignment horizontal="center" vertical="center" wrapText="1"/>
    </xf>
    <xf numFmtId="0" fontId="120" fillId="7" borderId="26" xfId="0" applyFont="1" applyFill="1" applyBorder="1" applyAlignment="1">
      <alignment horizontal="center" vertical="center" wrapText="1"/>
    </xf>
    <xf numFmtId="0" fontId="120" fillId="7" borderId="28" xfId="0" applyFont="1" applyFill="1" applyBorder="1" applyAlignment="1">
      <alignment horizontal="center" vertical="center" wrapText="1"/>
    </xf>
    <xf numFmtId="0" fontId="120" fillId="35" borderId="61" xfId="0" applyFont="1" applyFill="1" applyBorder="1" applyAlignment="1">
      <alignment horizontal="center" vertical="center" wrapText="1"/>
    </xf>
    <xf numFmtId="0" fontId="120" fillId="35" borderId="59" xfId="0" applyFont="1" applyFill="1" applyBorder="1" applyAlignment="1">
      <alignment horizontal="center" vertical="center" wrapText="1"/>
    </xf>
    <xf numFmtId="0" fontId="120" fillId="35" borderId="60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0" fillId="2" borderId="16" xfId="0" applyFont="1" applyFill="1" applyBorder="1" applyAlignment="1">
      <alignment horizontal="center" vertical="center" wrapText="1"/>
    </xf>
    <xf numFmtId="0" fontId="120" fillId="2" borderId="19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170" fontId="120" fillId="2" borderId="45" xfId="6" applyNumberFormat="1" applyFont="1" applyFill="1" applyBorder="1" applyAlignment="1">
      <alignment vertical="center" wrapText="1"/>
    </xf>
    <xf numFmtId="170" fontId="120" fillId="2" borderId="63" xfId="6" applyNumberFormat="1" applyFont="1" applyFill="1" applyBorder="1" applyAlignment="1">
      <alignment vertical="center" wrapText="1"/>
    </xf>
    <xf numFmtId="170" fontId="120" fillId="26" borderId="45" xfId="6" applyNumberFormat="1" applyFont="1" applyFill="1" applyBorder="1" applyAlignment="1">
      <alignment horizontal="center" vertical="center" wrapText="1"/>
    </xf>
    <xf numFmtId="170" fontId="120" fillId="26" borderId="63" xfId="6" applyNumberFormat="1" applyFont="1" applyFill="1" applyBorder="1" applyAlignment="1">
      <alignment horizontal="center" vertical="center" wrapText="1"/>
    </xf>
    <xf numFmtId="170" fontId="122" fillId="2" borderId="45" xfId="6" applyNumberFormat="1" applyFont="1" applyFill="1" applyBorder="1" applyAlignment="1">
      <alignment horizontal="center" vertical="center" wrapText="1"/>
    </xf>
    <xf numFmtId="170" fontId="122" fillId="2" borderId="63" xfId="6" applyNumberFormat="1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164" fontId="18" fillId="0" borderId="57" xfId="6" applyFont="1" applyBorder="1" applyAlignment="1">
      <alignment horizontal="center" vertical="center" wrapText="1"/>
    </xf>
    <xf numFmtId="164" fontId="18" fillId="0" borderId="63" xfId="6" applyFont="1" applyBorder="1" applyAlignment="1">
      <alignment horizontal="center" vertical="center" wrapText="1"/>
    </xf>
    <xf numFmtId="0" fontId="12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 wrapText="1"/>
    </xf>
    <xf numFmtId="0" fontId="161" fillId="0" borderId="5" xfId="0" applyFont="1" applyBorder="1" applyAlignment="1">
      <alignment horizontal="center" vertical="center" wrapText="1"/>
    </xf>
    <xf numFmtId="0" fontId="163" fillId="9" borderId="0" xfId="0" applyFont="1" applyFill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6" fillId="13" borderId="20" xfId="6" applyFont="1" applyFill="1" applyBorder="1" applyAlignment="1">
      <alignment vertical="center" wrapText="1"/>
    </xf>
    <xf numFmtId="164" fontId="16" fillId="13" borderId="23" xfId="6" applyFont="1" applyFill="1" applyBorder="1" applyAlignment="1">
      <alignment vertical="center" wrapText="1"/>
    </xf>
    <xf numFmtId="0" fontId="37" fillId="39" borderId="14" xfId="0" applyFont="1" applyFill="1" applyBorder="1" applyAlignment="1">
      <alignment horizontal="center" vertical="center" wrapText="1"/>
    </xf>
    <xf numFmtId="165" fontId="162" fillId="0" borderId="10" xfId="41" applyFont="1" applyBorder="1" applyAlignment="1" applyProtection="1">
      <alignment horizontal="left"/>
      <protection locked="0"/>
    </xf>
    <xf numFmtId="165" fontId="162" fillId="0" borderId="11" xfId="41" applyFont="1" applyBorder="1" applyAlignment="1" applyProtection="1">
      <alignment horizontal="left"/>
      <protection locked="0"/>
    </xf>
    <xf numFmtId="165" fontId="162" fillId="0" borderId="12" xfId="41" applyFont="1" applyBorder="1" applyAlignment="1" applyProtection="1">
      <alignment horizontal="left"/>
      <protection locked="0"/>
    </xf>
    <xf numFmtId="165" fontId="204" fillId="26" borderId="10" xfId="41" applyFont="1" applyFill="1" applyBorder="1" applyAlignment="1" applyProtection="1">
      <alignment horizontal="left"/>
    </xf>
    <xf numFmtId="165" fontId="204" fillId="26" borderId="11" xfId="41" applyFont="1" applyFill="1" applyBorder="1" applyAlignment="1" applyProtection="1">
      <alignment horizontal="left"/>
    </xf>
    <xf numFmtId="165" fontId="204" fillId="26" borderId="12" xfId="41" applyFont="1" applyFill="1" applyBorder="1" applyAlignment="1" applyProtection="1">
      <alignment horizontal="left"/>
    </xf>
    <xf numFmtId="0" fontId="57" fillId="0" borderId="1" xfId="0" applyFont="1" applyBorder="1" applyAlignment="1">
      <alignment horizontal="center" vertical="center"/>
    </xf>
    <xf numFmtId="0" fontId="6" fillId="42" borderId="10" xfId="42" applyFont="1" applyFill="1" applyBorder="1" applyAlignment="1">
      <alignment horizontal="left" vertical="center"/>
    </xf>
    <xf numFmtId="0" fontId="6" fillId="42" borderId="11" xfId="42" applyFont="1" applyFill="1" applyBorder="1" applyAlignment="1">
      <alignment horizontal="left" vertical="center"/>
    </xf>
    <xf numFmtId="0" fontId="6" fillId="42" borderId="12" xfId="42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2" fillId="0" borderId="1" xfId="0" applyFont="1" applyBorder="1" applyAlignment="1" applyProtection="1">
      <alignment horizontal="left" vertical="center"/>
      <protection locked="0"/>
    </xf>
    <xf numFmtId="0" fontId="162" fillId="0" borderId="10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" xfId="42" applyFont="1" applyBorder="1" applyAlignment="1" applyProtection="1">
      <alignment vertical="center" wrapText="1"/>
      <protection locked="0"/>
    </xf>
    <xf numFmtId="0" fontId="204" fillId="9" borderId="0" xfId="42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5" fillId="0" borderId="1" xfId="42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41" borderId="10" xfId="42" applyFont="1" applyFill="1" applyBorder="1" applyAlignment="1">
      <alignment horizontal="center" vertical="center"/>
    </xf>
    <xf numFmtId="0" fontId="6" fillId="41" borderId="11" xfId="42" applyFont="1" applyFill="1" applyBorder="1" applyAlignment="1">
      <alignment horizontal="center" vertical="center"/>
    </xf>
    <xf numFmtId="0" fontId="6" fillId="41" borderId="12" xfId="42" applyFont="1" applyFill="1" applyBorder="1" applyAlignment="1">
      <alignment horizontal="center" vertical="center"/>
    </xf>
    <xf numFmtId="0" fontId="123" fillId="3" borderId="0" xfId="42" applyFont="1" applyFill="1" applyAlignment="1">
      <alignment horizontal="center" vertical="center" wrapText="1"/>
    </xf>
    <xf numFmtId="0" fontId="206" fillId="0" borderId="4" xfId="0" applyFont="1" applyBorder="1" applyAlignment="1">
      <alignment horizontal="center" vertical="center" wrapText="1"/>
    </xf>
    <xf numFmtId="0" fontId="123" fillId="3" borderId="0" xfId="42" applyFont="1" applyFill="1" applyAlignment="1">
      <alignment horizontal="center" vertical="center"/>
    </xf>
    <xf numFmtId="0" fontId="204" fillId="0" borderId="0" xfId="42" applyFont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165" fontId="204" fillId="26" borderId="10" xfId="41" applyFont="1" applyFill="1" applyBorder="1" applyAlignment="1" applyProtection="1">
      <alignment horizontal="left"/>
      <protection locked="0"/>
    </xf>
    <xf numFmtId="165" fontId="204" fillId="26" borderId="11" xfId="41" applyFont="1" applyFill="1" applyBorder="1" applyAlignment="1" applyProtection="1">
      <alignment horizontal="left"/>
      <protection locked="0"/>
    </xf>
    <xf numFmtId="165" fontId="204" fillId="26" borderId="12" xfId="41" applyFont="1" applyFill="1" applyBorder="1" applyAlignment="1" applyProtection="1">
      <alignment horizontal="left"/>
      <protection locked="0"/>
    </xf>
    <xf numFmtId="0" fontId="204" fillId="18" borderId="0" xfId="42" applyFont="1" applyFill="1" applyAlignment="1">
      <alignment horizontal="center" vertical="center" wrapText="1"/>
    </xf>
    <xf numFmtId="0" fontId="204" fillId="24" borderId="0" xfId="42" applyFont="1" applyFill="1" applyAlignment="1">
      <alignment horizontal="center" vertical="center" wrapText="1"/>
    </xf>
    <xf numFmtId="0" fontId="6" fillId="18" borderId="0" xfId="42" applyFont="1" applyFill="1" applyAlignment="1">
      <alignment horizontal="center" vertical="center" wrapText="1"/>
    </xf>
    <xf numFmtId="0" fontId="204" fillId="22" borderId="0" xfId="42" applyFont="1" applyFill="1" applyAlignment="1">
      <alignment horizontal="center" vertical="center" wrapText="1"/>
    </xf>
    <xf numFmtId="0" fontId="162" fillId="0" borderId="6" xfId="0" applyFont="1" applyBorder="1" applyAlignment="1" applyProtection="1">
      <alignment horizontal="center" vertical="center" wrapText="1"/>
      <protection locked="0"/>
    </xf>
    <xf numFmtId="0" fontId="162" fillId="0" borderId="5" xfId="0" applyFont="1" applyBorder="1" applyAlignment="1" applyProtection="1">
      <alignment horizontal="center" vertical="center" wrapText="1"/>
      <protection locked="0"/>
    </xf>
    <xf numFmtId="0" fontId="162" fillId="0" borderId="7" xfId="0" applyFont="1" applyBorder="1" applyAlignment="1" applyProtection="1">
      <alignment horizontal="center" vertical="center" wrapText="1"/>
      <protection locked="0"/>
    </xf>
    <xf numFmtId="0" fontId="162" fillId="0" borderId="8" xfId="0" applyFont="1" applyBorder="1" applyAlignment="1" applyProtection="1">
      <alignment horizontal="center" vertical="center" wrapText="1"/>
      <protection locked="0"/>
    </xf>
    <xf numFmtId="0" fontId="162" fillId="0" borderId="4" xfId="0" applyFont="1" applyBorder="1" applyAlignment="1" applyProtection="1">
      <alignment horizontal="center" vertical="center" wrapText="1"/>
      <protection locked="0"/>
    </xf>
    <xf numFmtId="0" fontId="162" fillId="0" borderId="9" xfId="0" applyFont="1" applyBorder="1" applyAlignment="1" applyProtection="1">
      <alignment horizontal="center" vertical="center" wrapText="1"/>
      <protection locked="0"/>
    </xf>
    <xf numFmtId="0" fontId="204" fillId="14" borderId="0" xfId="42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202" fillId="0" borderId="4" xfId="0" applyFont="1" applyBorder="1" applyAlignment="1" applyProtection="1">
      <alignment horizontal="center"/>
      <protection locked="0"/>
    </xf>
    <xf numFmtId="0" fontId="6" fillId="40" borderId="10" xfId="42" applyFont="1" applyFill="1" applyBorder="1" applyAlignment="1">
      <alignment horizontal="center" vertical="center"/>
    </xf>
    <xf numFmtId="0" fontId="6" fillId="40" borderId="11" xfId="42" applyFont="1" applyFill="1" applyBorder="1" applyAlignment="1">
      <alignment horizontal="center" vertical="center"/>
    </xf>
    <xf numFmtId="0" fontId="6" fillId="40" borderId="12" xfId="42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11" xfId="0" applyFont="1" applyBorder="1" applyAlignment="1">
      <alignment horizontal="center"/>
    </xf>
    <xf numFmtId="0" fontId="95" fillId="0" borderId="61" xfId="0" applyFont="1" applyBorder="1" applyAlignment="1">
      <alignment horizontal="right"/>
    </xf>
    <xf numFmtId="0" fontId="95" fillId="0" borderId="59" xfId="0" applyFont="1" applyBorder="1" applyAlignment="1">
      <alignment horizontal="right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15" fillId="3" borderId="11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6" fillId="22" borderId="11" xfId="1" applyFont="1" applyFill="1" applyBorder="1" applyAlignment="1">
      <alignment horizontal="left" vertical="center" wrapText="1"/>
    </xf>
    <xf numFmtId="0" fontId="0" fillId="0" borderId="12" xfId="0" applyBorder="1"/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95" fillId="0" borderId="0" xfId="0" applyFont="1" applyAlignment="1" applyProtection="1">
      <alignment horizontal="left"/>
      <protection locked="0"/>
    </xf>
    <xf numFmtId="0" fontId="5" fillId="0" borderId="10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6" fillId="4" borderId="10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9" borderId="10" xfId="1" applyFont="1" applyFill="1" applyBorder="1" applyAlignment="1">
      <alignment horizontal="center" vertical="center"/>
    </xf>
    <xf numFmtId="0" fontId="6" fillId="9" borderId="11" xfId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6" fillId="6" borderId="10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175" fillId="0" borderId="25" xfId="0" applyFont="1" applyBorder="1" applyAlignment="1">
      <alignment horizontal="center" vertical="center"/>
    </xf>
    <xf numFmtId="0" fontId="175" fillId="0" borderId="26" xfId="0" applyFont="1" applyBorder="1" applyAlignment="1">
      <alignment horizontal="center" vertical="center"/>
    </xf>
    <xf numFmtId="0" fontId="140" fillId="0" borderId="16" xfId="0" applyFont="1" applyBorder="1" applyAlignment="1">
      <alignment horizontal="center" vertical="center" wrapText="1"/>
    </xf>
    <xf numFmtId="0" fontId="140" fillId="0" borderId="17" xfId="0" applyFont="1" applyBorder="1" applyAlignment="1">
      <alignment horizontal="center" vertical="center" wrapText="1"/>
    </xf>
    <xf numFmtId="0" fontId="140" fillId="0" borderId="20" xfId="0" applyFont="1" applyBorder="1" applyAlignment="1">
      <alignment horizontal="center" vertical="center" wrapText="1"/>
    </xf>
    <xf numFmtId="0" fontId="140" fillId="0" borderId="21" xfId="0" applyFont="1" applyBorder="1" applyAlignment="1">
      <alignment horizontal="center" vertical="center" wrapText="1"/>
    </xf>
    <xf numFmtId="0" fontId="6" fillId="7" borderId="10" xfId="1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wrapText="1"/>
    </xf>
    <xf numFmtId="0" fontId="6" fillId="7" borderId="12" xfId="1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horizontal="left" vertical="center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85" fillId="0" borderId="2" xfId="0" applyFont="1" applyBorder="1" applyAlignment="1">
      <alignment horizontal="center" vertical="center"/>
    </xf>
    <xf numFmtId="0" fontId="85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170" fillId="22" borderId="11" xfId="1" applyFont="1" applyFill="1" applyBorder="1" applyAlignment="1">
      <alignment horizontal="left" vertical="center" wrapText="1"/>
    </xf>
    <xf numFmtId="0" fontId="170" fillId="22" borderId="12" xfId="1" applyFont="1" applyFill="1" applyBorder="1" applyAlignment="1">
      <alignment horizontal="left" vertical="center" wrapText="1"/>
    </xf>
    <xf numFmtId="0" fontId="134" fillId="0" borderId="0" xfId="0" applyFont="1" applyAlignment="1">
      <alignment horizontal="left"/>
    </xf>
    <xf numFmtId="0" fontId="95" fillId="0" borderId="68" xfId="0" applyFont="1" applyBorder="1" applyAlignment="1">
      <alignment horizontal="right"/>
    </xf>
    <xf numFmtId="0" fontId="95" fillId="0" borderId="0" xfId="0" applyFont="1" applyAlignment="1">
      <alignment horizontal="right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12" xfId="0" applyFont="1" applyBorder="1" applyAlignment="1" applyProtection="1">
      <alignment horizontal="right" vertical="center"/>
      <protection locked="0"/>
    </xf>
    <xf numFmtId="49" fontId="11" fillId="0" borderId="1" xfId="1" applyNumberFormat="1" applyFont="1" applyBorder="1" applyAlignment="1" applyProtection="1">
      <alignment horizontal="right" vertical="center" wrapText="1"/>
      <protection locked="0"/>
    </xf>
    <xf numFmtId="49" fontId="11" fillId="0" borderId="10" xfId="1" applyNumberFormat="1" applyFont="1" applyBorder="1" applyAlignment="1" applyProtection="1">
      <alignment horizontal="right" vertical="center" wrapText="1"/>
      <protection locked="0"/>
    </xf>
    <xf numFmtId="49" fontId="11" fillId="0" borderId="11" xfId="1" applyNumberFormat="1" applyFont="1" applyBorder="1" applyAlignment="1" applyProtection="1">
      <alignment horizontal="right" vertical="center" wrapText="1"/>
      <protection locked="0"/>
    </xf>
    <xf numFmtId="49" fontId="5" fillId="0" borderId="1" xfId="1" applyNumberFormat="1" applyFont="1" applyBorder="1" applyAlignment="1" applyProtection="1">
      <alignment horizontal="left" vertical="center" wrapText="1"/>
      <protection locked="0"/>
    </xf>
    <xf numFmtId="0" fontId="7" fillId="3" borderId="1" xfId="1" applyFont="1" applyFill="1" applyBorder="1" applyAlignment="1">
      <alignment horizontal="left" vertical="center" wrapText="1"/>
    </xf>
    <xf numFmtId="0" fontId="11" fillId="0" borderId="8" xfId="1" applyFont="1" applyBorder="1" applyAlignment="1" applyProtection="1">
      <alignment horizontal="left" vertical="center"/>
      <protection locked="0"/>
    </xf>
    <xf numFmtId="0" fontId="11" fillId="0" borderId="4" xfId="1" applyFont="1" applyBorder="1" applyAlignment="1" applyProtection="1">
      <alignment horizontal="left" vertical="center"/>
      <protection locked="0"/>
    </xf>
    <xf numFmtId="0" fontId="11" fillId="0" borderId="9" xfId="1" applyFont="1" applyBorder="1" applyAlignment="1" applyProtection="1">
      <alignment horizontal="left" vertical="center"/>
      <protection locked="0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11" xfId="1" applyFont="1" applyBorder="1" applyAlignment="1" applyProtection="1">
      <alignment horizontal="left" vertical="center"/>
      <protection locked="0"/>
    </xf>
    <xf numFmtId="0" fontId="11" fillId="0" borderId="12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/>
      <protection locked="0"/>
    </xf>
    <xf numFmtId="0" fontId="5" fillId="2" borderId="11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horizontal="left" vertical="center"/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5" fillId="0" borderId="12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2" borderId="10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6" fillId="6" borderId="2" xfId="1" applyFont="1" applyFill="1" applyBorder="1" applyAlignment="1">
      <alignment horizontal="center" vertical="center" wrapText="1"/>
    </xf>
    <xf numFmtId="0" fontId="6" fillId="29" borderId="1" xfId="1" applyFont="1" applyFill="1" applyBorder="1" applyAlignment="1">
      <alignment horizontal="center" vertical="center" wrapText="1"/>
    </xf>
    <xf numFmtId="0" fontId="198" fillId="3" borderId="10" xfId="0" applyFont="1" applyFill="1" applyBorder="1" applyAlignment="1">
      <alignment horizontal="left" vertical="center" wrapText="1"/>
    </xf>
    <xf numFmtId="0" fontId="198" fillId="3" borderId="12" xfId="0" applyFont="1" applyFill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6" fillId="6" borderId="1" xfId="1" applyFont="1" applyFill="1" applyBorder="1" applyAlignment="1">
      <alignment horizontal="center" vertical="center" wrapText="1"/>
    </xf>
    <xf numFmtId="0" fontId="7" fillId="22" borderId="10" xfId="1" applyFont="1" applyFill="1" applyBorder="1" applyAlignment="1">
      <alignment horizontal="left" vertical="center" wrapText="1"/>
    </xf>
    <xf numFmtId="0" fontId="7" fillId="22" borderId="12" xfId="1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6" fillId="7" borderId="1" xfId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5" fillId="0" borderId="10" xfId="1" applyFont="1" applyBorder="1" applyAlignment="1" applyProtection="1">
      <alignment horizontal="left" wrapText="1"/>
      <protection locked="0"/>
    </xf>
    <xf numFmtId="0" fontId="5" fillId="0" borderId="11" xfId="1" applyFont="1" applyBorder="1" applyAlignment="1" applyProtection="1">
      <alignment horizontal="left" wrapText="1"/>
      <protection locked="0"/>
    </xf>
    <xf numFmtId="0" fontId="5" fillId="0" borderId="12" xfId="1" applyFont="1" applyBorder="1" applyAlignment="1" applyProtection="1">
      <alignment horizontal="left" wrapText="1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26" borderId="10" xfId="1" applyFont="1" applyFill="1" applyBorder="1" applyAlignment="1">
      <alignment horizontal="left" vertical="center" wrapText="1"/>
    </xf>
    <xf numFmtId="0" fontId="7" fillId="26" borderId="11" xfId="1" applyFont="1" applyFill="1" applyBorder="1" applyAlignment="1">
      <alignment horizontal="left" vertical="center" wrapText="1"/>
    </xf>
    <xf numFmtId="0" fontId="7" fillId="26" borderId="12" xfId="1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left" wrapText="1"/>
    </xf>
    <xf numFmtId="0" fontId="7" fillId="0" borderId="11" xfId="1" applyFont="1" applyBorder="1" applyAlignment="1">
      <alignment horizontal="left" wrapText="1"/>
    </xf>
    <xf numFmtId="0" fontId="7" fillId="0" borderId="12" xfId="1" applyFont="1" applyBorder="1" applyAlignment="1">
      <alignment horizontal="left" wrapText="1"/>
    </xf>
    <xf numFmtId="0" fontId="10" fillId="5" borderId="10" xfId="0" applyFont="1" applyFill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10" fillId="5" borderId="12" xfId="0" applyFont="1" applyFill="1" applyBorder="1" applyAlignment="1">
      <alignment horizontal="right" vertical="center" wrapText="1"/>
    </xf>
    <xf numFmtId="0" fontId="6" fillId="2" borderId="10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right" vertical="center"/>
    </xf>
    <xf numFmtId="0" fontId="172" fillId="3" borderId="8" xfId="1" applyFont="1" applyFill="1" applyBorder="1" applyAlignment="1">
      <alignment horizontal="left" vertical="center" wrapText="1"/>
    </xf>
    <xf numFmtId="0" fontId="172" fillId="3" borderId="9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0" fontId="179" fillId="2" borderId="10" xfId="1" applyFont="1" applyFill="1" applyBorder="1" applyAlignment="1">
      <alignment horizontal="right" vertical="center"/>
    </xf>
    <xf numFmtId="0" fontId="179" fillId="2" borderId="11" xfId="1" applyFont="1" applyFill="1" applyBorder="1" applyAlignment="1">
      <alignment horizontal="right" vertical="center"/>
    </xf>
    <xf numFmtId="0" fontId="179" fillId="2" borderId="12" xfId="1" applyFont="1" applyFill="1" applyBorder="1" applyAlignment="1">
      <alignment horizontal="right" vertical="center"/>
    </xf>
    <xf numFmtId="49" fontId="5" fillId="0" borderId="10" xfId="1" applyNumberFormat="1" applyFont="1" applyBorder="1" applyAlignment="1" applyProtection="1">
      <alignment horizontal="left" vertical="center" wrapText="1"/>
      <protection locked="0"/>
    </xf>
    <xf numFmtId="49" fontId="5" fillId="0" borderId="11" xfId="1" applyNumberFormat="1" applyFont="1" applyBorder="1" applyAlignment="1" applyProtection="1">
      <alignment horizontal="left" vertical="center" wrapText="1"/>
      <protection locked="0"/>
    </xf>
    <xf numFmtId="49" fontId="5" fillId="0" borderId="12" xfId="1" applyNumberFormat="1" applyFont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105" fillId="3" borderId="10" xfId="1" applyFont="1" applyFill="1" applyBorder="1" applyAlignment="1">
      <alignment horizontal="left" vertical="center" wrapText="1"/>
    </xf>
    <xf numFmtId="0" fontId="105" fillId="3" borderId="11" xfId="1" applyFont="1" applyFill="1" applyBorder="1" applyAlignment="1">
      <alignment horizontal="left" vertical="center" wrapText="1"/>
    </xf>
    <xf numFmtId="0" fontId="105" fillId="3" borderId="12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3" borderId="11" xfId="1" applyFont="1" applyFill="1" applyBorder="1" applyAlignment="1">
      <alignment horizontal="left" vertical="center" wrapText="1"/>
    </xf>
    <xf numFmtId="0" fontId="5" fillId="3" borderId="12" xfId="1" applyFont="1" applyFill="1" applyBorder="1" applyAlignment="1">
      <alignment horizontal="left" vertical="center" wrapText="1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6" fillId="0" borderId="11" xfId="1" applyFont="1" applyBorder="1" applyAlignment="1" applyProtection="1">
      <alignment horizontal="left" vertical="center" wrapText="1"/>
      <protection locked="0"/>
    </xf>
    <xf numFmtId="0" fontId="6" fillId="0" borderId="12" xfId="1" applyFont="1" applyBorder="1" applyAlignment="1" applyProtection="1">
      <alignment horizontal="left" vertical="center" wrapText="1"/>
      <protection locked="0"/>
    </xf>
    <xf numFmtId="0" fontId="11" fillId="0" borderId="8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horizontal="left" vertical="center" wrapText="1"/>
    </xf>
    <xf numFmtId="0" fontId="11" fillId="0" borderId="6" xfId="1" applyFont="1" applyBorder="1" applyAlignment="1" applyProtection="1">
      <alignment horizontal="left" vertical="center"/>
      <protection locked="0"/>
    </xf>
    <xf numFmtId="0" fontId="11" fillId="0" borderId="5" xfId="1" applyFont="1" applyBorder="1" applyAlignment="1" applyProtection="1">
      <alignment horizontal="left"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6" fillId="3" borderId="10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7" fillId="9" borderId="10" xfId="1" applyFont="1" applyFill="1" applyBorder="1" applyAlignment="1">
      <alignment horizontal="left" vertical="center" wrapText="1"/>
    </xf>
    <xf numFmtId="0" fontId="7" fillId="9" borderId="11" xfId="1" applyFont="1" applyFill="1" applyBorder="1" applyAlignment="1">
      <alignment horizontal="left" vertical="center" wrapText="1"/>
    </xf>
    <xf numFmtId="0" fontId="7" fillId="9" borderId="12" xfId="1" applyFont="1" applyFill="1" applyBorder="1" applyAlignment="1">
      <alignment horizontal="left" vertical="center" wrapText="1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11" fillId="0" borderId="13" xfId="1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6" fillId="30" borderId="0" xfId="1" applyFont="1" applyFill="1" applyAlignment="1" applyProtection="1">
      <alignment horizontal="center" vertical="center" wrapText="1"/>
      <protection locked="0"/>
    </xf>
    <xf numFmtId="0" fontId="6" fillId="30" borderId="15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Alignment="1">
      <alignment horizontal="center" vertical="center" wrapText="1"/>
    </xf>
    <xf numFmtId="0" fontId="6" fillId="7" borderId="15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left" wrapText="1"/>
    </xf>
    <xf numFmtId="0" fontId="11" fillId="0" borderId="11" xfId="1" applyFont="1" applyBorder="1" applyAlignment="1">
      <alignment horizontal="left" wrapText="1"/>
    </xf>
    <xf numFmtId="0" fontId="11" fillId="0" borderId="12" xfId="1" applyFont="1" applyBorder="1" applyAlignment="1">
      <alignment horizontal="left" wrapText="1"/>
    </xf>
    <xf numFmtId="0" fontId="5" fillId="0" borderId="10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31" borderId="0" xfId="1" applyFont="1" applyFill="1" applyAlignment="1">
      <alignment horizontal="center" vertical="center" wrapText="1"/>
    </xf>
    <xf numFmtId="0" fontId="6" fillId="31" borderId="15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4" fillId="0" borderId="12" xfId="1" applyFont="1" applyBorder="1" applyAlignment="1" applyProtection="1">
      <alignment horizontal="left" vertical="center" wrapText="1"/>
      <protection locked="0"/>
    </xf>
    <xf numFmtId="0" fontId="11" fillId="0" borderId="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7" fillId="8" borderId="10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6" fillId="8" borderId="10" xfId="1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97" fillId="0" borderId="4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6" fillId="22" borderId="12" xfId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1" fillId="2" borderId="10" xfId="1" applyFont="1" applyFill="1" applyBorder="1" applyAlignment="1">
      <alignment horizontal="left" vertical="center"/>
    </xf>
    <xf numFmtId="0" fontId="11" fillId="2" borderId="11" xfId="1" applyFont="1" applyFill="1" applyBorder="1" applyAlignment="1">
      <alignment horizontal="left" vertical="center"/>
    </xf>
    <xf numFmtId="0" fontId="11" fillId="2" borderId="12" xfId="1" applyFont="1" applyFill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182" fillId="0" borderId="6" xfId="0" applyFont="1" applyBorder="1" applyAlignment="1">
      <alignment horizontal="left" vertical="top" wrapText="1"/>
    </xf>
    <xf numFmtId="0" fontId="182" fillId="0" borderId="5" xfId="0" applyFont="1" applyBorder="1" applyAlignment="1">
      <alignment horizontal="left" vertical="top" wrapText="1"/>
    </xf>
    <xf numFmtId="0" fontId="182" fillId="0" borderId="7" xfId="0" applyFont="1" applyBorder="1" applyAlignment="1">
      <alignment horizontal="left" vertical="top" wrapText="1"/>
    </xf>
    <xf numFmtId="0" fontId="182" fillId="0" borderId="8" xfId="0" applyFont="1" applyBorder="1" applyAlignment="1">
      <alignment horizontal="left" vertical="top" wrapText="1"/>
    </xf>
    <xf numFmtId="0" fontId="182" fillId="0" borderId="4" xfId="0" applyFont="1" applyBorder="1" applyAlignment="1">
      <alignment horizontal="left" vertical="top" wrapText="1"/>
    </xf>
    <xf numFmtId="0" fontId="182" fillId="0" borderId="9" xfId="0" applyFont="1" applyBorder="1" applyAlignment="1">
      <alignment horizontal="left" vertical="top" wrapText="1"/>
    </xf>
    <xf numFmtId="0" fontId="6" fillId="37" borderId="10" xfId="1" applyFont="1" applyFill="1" applyBorder="1" applyAlignment="1">
      <alignment horizontal="center" vertical="center" wrapText="1"/>
    </xf>
    <xf numFmtId="0" fontId="6" fillId="37" borderId="11" xfId="1" applyFont="1" applyFill="1" applyBorder="1" applyAlignment="1">
      <alignment horizontal="center" vertical="center" wrapText="1"/>
    </xf>
    <xf numFmtId="0" fontId="6" fillId="37" borderId="12" xfId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0" fillId="0" borderId="4" xfId="0" applyFont="1" applyBorder="1" applyAlignment="1" applyProtection="1">
      <alignment horizontal="left" vertical="center"/>
      <protection locked="0"/>
    </xf>
    <xf numFmtId="0" fontId="170" fillId="37" borderId="10" xfId="1" applyFont="1" applyFill="1" applyBorder="1" applyAlignment="1">
      <alignment horizontal="left" vertical="center" wrapText="1"/>
    </xf>
    <xf numFmtId="0" fontId="170" fillId="37" borderId="11" xfId="1" applyFont="1" applyFill="1" applyBorder="1" applyAlignment="1">
      <alignment horizontal="left" vertical="center" wrapText="1"/>
    </xf>
    <xf numFmtId="0" fontId="170" fillId="37" borderId="12" xfId="1" applyFont="1" applyFill="1" applyBorder="1" applyAlignment="1">
      <alignment horizontal="left" vertical="center" wrapText="1"/>
    </xf>
    <xf numFmtId="0" fontId="6" fillId="22" borderId="10" xfId="1" applyFont="1" applyFill="1" applyBorder="1" applyAlignment="1">
      <alignment horizontal="left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37" borderId="10" xfId="1" applyFont="1" applyFill="1" applyBorder="1" applyAlignment="1">
      <alignment horizontal="left" vertical="center" wrapText="1"/>
    </xf>
    <xf numFmtId="0" fontId="7" fillId="37" borderId="11" xfId="1" applyFont="1" applyFill="1" applyBorder="1" applyAlignment="1">
      <alignment horizontal="left" vertical="center" wrapText="1"/>
    </xf>
    <xf numFmtId="0" fontId="7" fillId="37" borderId="12" xfId="1" applyFont="1" applyFill="1" applyBorder="1" applyAlignment="1">
      <alignment horizontal="left" vertical="center" wrapText="1"/>
    </xf>
    <xf numFmtId="0" fontId="7" fillId="29" borderId="10" xfId="1" applyFont="1" applyFill="1" applyBorder="1" applyAlignment="1">
      <alignment horizontal="left" vertical="center" wrapText="1"/>
    </xf>
    <xf numFmtId="0" fontId="7" fillId="29" borderId="11" xfId="1" applyFont="1" applyFill="1" applyBorder="1" applyAlignment="1">
      <alignment horizontal="left" vertical="center" wrapText="1"/>
    </xf>
    <xf numFmtId="0" fontId="7" fillId="29" borderId="12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left" vertical="center" wrapText="1"/>
      <protection locked="0"/>
    </xf>
    <xf numFmtId="0" fontId="11" fillId="0" borderId="11" xfId="1" applyFont="1" applyBorder="1" applyAlignment="1" applyProtection="1">
      <alignment horizontal="left" vertical="center" wrapText="1"/>
      <protection locked="0"/>
    </xf>
    <xf numFmtId="0" fontId="11" fillId="0" borderId="12" xfId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9" borderId="0" xfId="1" applyFont="1" applyFill="1" applyAlignment="1" applyProtection="1">
      <alignment horizontal="center" vertical="center" wrapText="1"/>
      <protection locked="0"/>
    </xf>
    <xf numFmtId="0" fontId="6" fillId="9" borderId="15" xfId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37" borderId="10" xfId="1" applyFont="1" applyFill="1" applyBorder="1" applyAlignment="1">
      <alignment horizontal="center" vertical="center" wrapText="1"/>
    </xf>
    <xf numFmtId="0" fontId="7" fillId="37" borderId="11" xfId="1" applyFont="1" applyFill="1" applyBorder="1" applyAlignment="1">
      <alignment horizontal="center" vertical="center" wrapText="1"/>
    </xf>
    <xf numFmtId="0" fontId="7" fillId="37" borderId="12" xfId="1" applyFont="1" applyFill="1" applyBorder="1" applyAlignment="1">
      <alignment horizontal="center" vertical="center" wrapText="1"/>
    </xf>
    <xf numFmtId="0" fontId="6" fillId="31" borderId="0" xfId="1" applyFont="1" applyFill="1" applyAlignment="1" applyProtection="1">
      <alignment horizontal="center" vertical="center" wrapText="1"/>
      <protection locked="0"/>
    </xf>
    <xf numFmtId="0" fontId="6" fillId="31" borderId="15" xfId="1" applyFont="1" applyFill="1" applyBorder="1" applyAlignment="1" applyProtection="1">
      <alignment horizontal="center" vertical="center" wrapText="1"/>
      <protection locked="0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11" fillId="0" borderId="12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6" fillId="8" borderId="10" xfId="1" applyFont="1" applyFill="1" applyBorder="1" applyAlignment="1" applyProtection="1">
      <alignment horizontal="center" vertical="center"/>
      <protection locked="0"/>
    </xf>
    <xf numFmtId="0" fontId="6" fillId="8" borderId="11" xfId="1" applyFont="1" applyFill="1" applyBorder="1" applyAlignment="1" applyProtection="1">
      <alignment horizontal="center" vertical="center"/>
      <protection locked="0"/>
    </xf>
    <xf numFmtId="0" fontId="6" fillId="8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37" borderId="11" xfId="1" applyFont="1" applyFill="1" applyBorder="1" applyAlignment="1">
      <alignment horizontal="left" vertical="center" wrapText="1"/>
    </xf>
    <xf numFmtId="0" fontId="3" fillId="37" borderId="12" xfId="1" applyFont="1" applyFill="1" applyBorder="1" applyAlignment="1">
      <alignment horizontal="left" vertical="center" wrapText="1"/>
    </xf>
    <xf numFmtId="0" fontId="6" fillId="9" borderId="6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7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6" fillId="2" borderId="10" xfId="1" applyFont="1" applyFill="1" applyBorder="1" applyAlignment="1">
      <alignment horizontal="right"/>
    </xf>
    <xf numFmtId="0" fontId="6" fillId="2" borderId="11" xfId="1" applyFont="1" applyFill="1" applyBorder="1" applyAlignment="1">
      <alignment horizontal="right"/>
    </xf>
    <xf numFmtId="0" fontId="6" fillId="2" borderId="12" xfId="1" applyFont="1" applyFill="1" applyBorder="1" applyAlignment="1">
      <alignment horizontal="right"/>
    </xf>
    <xf numFmtId="0" fontId="10" fillId="5" borderId="10" xfId="0" applyFont="1" applyFill="1" applyBorder="1" applyAlignment="1">
      <alignment horizontal="right"/>
    </xf>
    <xf numFmtId="0" fontId="10" fillId="5" borderId="11" xfId="0" applyFont="1" applyFill="1" applyBorder="1" applyAlignment="1">
      <alignment horizontal="right"/>
    </xf>
    <xf numFmtId="0" fontId="10" fillId="5" borderId="12" xfId="0" applyFont="1" applyFill="1" applyBorder="1" applyAlignment="1">
      <alignment horizontal="right"/>
    </xf>
    <xf numFmtId="0" fontId="6" fillId="29" borderId="10" xfId="1" applyFont="1" applyFill="1" applyBorder="1" applyAlignment="1">
      <alignment horizontal="center" vertical="center" wrapText="1"/>
    </xf>
    <xf numFmtId="0" fontId="6" fillId="29" borderId="11" xfId="1" applyFont="1" applyFill="1" applyBorder="1" applyAlignment="1">
      <alignment horizontal="center" vertical="center" wrapText="1"/>
    </xf>
    <xf numFmtId="0" fontId="6" fillId="29" borderId="1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3" fillId="29" borderId="10" xfId="1" applyFont="1" applyFill="1" applyBorder="1" applyAlignment="1">
      <alignment horizontal="left" vertical="center" wrapText="1"/>
    </xf>
    <xf numFmtId="0" fontId="3" fillId="29" borderId="11" xfId="1" applyFont="1" applyFill="1" applyBorder="1" applyAlignment="1">
      <alignment horizontal="left" vertical="center" wrapText="1"/>
    </xf>
    <xf numFmtId="0" fontId="3" fillId="29" borderId="12" xfId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center"/>
      <protection locked="0"/>
    </xf>
    <xf numFmtId="3" fontId="22" fillId="0" borderId="1" xfId="0" applyNumberFormat="1" applyFont="1" applyBorder="1" applyAlignment="1" applyProtection="1">
      <alignment horizontal="center"/>
      <protection locked="0"/>
    </xf>
    <xf numFmtId="0" fontId="140" fillId="0" borderId="1" xfId="0" applyFont="1" applyBorder="1" applyAlignment="1" applyProtection="1">
      <alignment horizontal="center"/>
      <protection locked="0"/>
    </xf>
    <xf numFmtId="0" fontId="6" fillId="21" borderId="10" xfId="1" applyFont="1" applyFill="1" applyBorder="1" applyAlignment="1">
      <alignment horizontal="center" vertical="center" wrapText="1"/>
    </xf>
    <xf numFmtId="0" fontId="6" fillId="21" borderId="11" xfId="1" applyFont="1" applyFill="1" applyBorder="1" applyAlignment="1">
      <alignment horizontal="center" vertical="center" wrapText="1"/>
    </xf>
    <xf numFmtId="0" fontId="6" fillId="21" borderId="12" xfId="1" applyFont="1" applyFill="1" applyBorder="1" applyAlignment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  <protection locked="0"/>
    </xf>
    <xf numFmtId="49" fontId="7" fillId="29" borderId="10" xfId="1" applyNumberFormat="1" applyFont="1" applyFill="1" applyBorder="1" applyAlignment="1" applyProtection="1">
      <alignment horizontal="left" vertical="center" wrapText="1"/>
      <protection locked="0"/>
    </xf>
    <xf numFmtId="49" fontId="7" fillId="29" borderId="11" xfId="1" applyNumberFormat="1" applyFont="1" applyFill="1" applyBorder="1" applyAlignment="1" applyProtection="1">
      <alignment horizontal="left" vertical="center" wrapText="1"/>
      <protection locked="0"/>
    </xf>
    <xf numFmtId="49" fontId="7" fillId="29" borderId="12" xfId="1" applyNumberFormat="1" applyFont="1" applyFill="1" applyBorder="1" applyAlignment="1" applyProtection="1">
      <alignment horizontal="left" vertical="center" wrapText="1"/>
      <protection locked="0"/>
    </xf>
    <xf numFmtId="0" fontId="7" fillId="24" borderId="10" xfId="1" applyFont="1" applyFill="1" applyBorder="1" applyAlignment="1">
      <alignment horizontal="left" vertical="center" wrapText="1"/>
    </xf>
    <xf numFmtId="0" fontId="7" fillId="24" borderId="11" xfId="1" applyFont="1" applyFill="1" applyBorder="1" applyAlignment="1">
      <alignment horizontal="left" vertical="center" wrapText="1"/>
    </xf>
    <xf numFmtId="0" fontId="7" fillId="24" borderId="12" xfId="1" applyFont="1" applyFill="1" applyBorder="1" applyAlignment="1">
      <alignment horizontal="left" vertical="center" wrapText="1"/>
    </xf>
    <xf numFmtId="49" fontId="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12" borderId="1" xfId="0" applyFont="1" applyFill="1" applyBorder="1" applyAlignment="1">
      <alignment horizontal="left" vertical="center"/>
    </xf>
    <xf numFmtId="0" fontId="14" fillId="0" borderId="11" xfId="0" applyFont="1" applyBorder="1" applyAlignment="1" applyProtection="1">
      <alignment horizontal="right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7" fillId="0" borderId="10" xfId="1" applyFont="1" applyBorder="1" applyAlignment="1" applyProtection="1">
      <alignment horizontal="left" vertical="center" wrapText="1"/>
      <protection locked="0"/>
    </xf>
    <xf numFmtId="0" fontId="27" fillId="0" borderId="12" xfId="1" applyFont="1" applyBorder="1" applyAlignment="1" applyProtection="1">
      <alignment horizontal="left" vertical="center" wrapText="1"/>
      <protection locked="0"/>
    </xf>
    <xf numFmtId="0" fontId="6" fillId="7" borderId="0" xfId="1" applyFont="1" applyFill="1" applyAlignment="1" applyProtection="1">
      <alignment horizontal="center" vertical="center" wrapText="1"/>
      <protection locked="0"/>
    </xf>
    <xf numFmtId="0" fontId="6" fillId="7" borderId="15" xfId="1" applyFont="1" applyFill="1" applyBorder="1" applyAlignment="1" applyProtection="1">
      <alignment horizontal="center" vertical="center" wrapText="1"/>
      <protection locked="0"/>
    </xf>
    <xf numFmtId="0" fontId="6" fillId="11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 applyProtection="1">
      <alignment horizontal="center" vertical="center"/>
      <protection locked="0"/>
    </xf>
    <xf numFmtId="0" fontId="6" fillId="4" borderId="11" xfId="1" applyFont="1" applyFill="1" applyBorder="1" applyAlignment="1" applyProtection="1">
      <alignment horizontal="center" vertical="center"/>
      <protection locked="0"/>
    </xf>
    <xf numFmtId="0" fontId="6" fillId="4" borderId="12" xfId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5" fillId="0" borderId="10" xfId="1" applyFont="1" applyBorder="1" applyAlignment="1" applyProtection="1">
      <alignment horizontal="left"/>
      <protection locked="0"/>
    </xf>
    <xf numFmtId="0" fontId="5" fillId="0" borderId="11" xfId="1" applyFont="1" applyBorder="1" applyAlignment="1" applyProtection="1">
      <alignment horizontal="left"/>
      <protection locked="0"/>
    </xf>
    <xf numFmtId="0" fontId="5" fillId="0" borderId="12" xfId="1" applyFont="1" applyBorder="1" applyAlignment="1" applyProtection="1">
      <alignment horizontal="left"/>
      <protection locked="0"/>
    </xf>
    <xf numFmtId="0" fontId="5" fillId="9" borderId="10" xfId="1" applyFont="1" applyFill="1" applyBorder="1" applyAlignment="1">
      <alignment horizontal="left"/>
    </xf>
    <xf numFmtId="0" fontId="5" fillId="9" borderId="11" xfId="1" applyFont="1" applyFill="1" applyBorder="1" applyAlignment="1">
      <alignment horizontal="left"/>
    </xf>
    <xf numFmtId="0" fontId="5" fillId="9" borderId="12" xfId="1" applyFont="1" applyFill="1" applyBorder="1" applyAlignment="1">
      <alignment horizontal="left"/>
    </xf>
    <xf numFmtId="0" fontId="10" fillId="2" borderId="4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6" fillId="11" borderId="10" xfId="1" applyFont="1" applyFill="1" applyBorder="1" applyAlignment="1">
      <alignment horizontal="center" vertical="center" wrapText="1"/>
    </xf>
    <xf numFmtId="0" fontId="6" fillId="11" borderId="11" xfId="1" applyFont="1" applyFill="1" applyBorder="1" applyAlignment="1">
      <alignment horizontal="center" vertical="center" wrapText="1"/>
    </xf>
    <xf numFmtId="0" fontId="6" fillId="11" borderId="12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77" fillId="0" borderId="2" xfId="0" applyFont="1" applyBorder="1" applyAlignment="1">
      <alignment horizontal="center" vertical="center" wrapText="1"/>
    </xf>
    <xf numFmtId="0" fontId="77" fillId="0" borderId="13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right"/>
    </xf>
    <xf numFmtId="0" fontId="10" fillId="5" borderId="30" xfId="0" applyFont="1" applyFill="1" applyBorder="1" applyAlignment="1">
      <alignment horizontal="right"/>
    </xf>
    <xf numFmtId="0" fontId="10" fillId="5" borderId="31" xfId="0" applyFont="1" applyFill="1" applyBorder="1" applyAlignment="1">
      <alignment horizontal="right"/>
    </xf>
    <xf numFmtId="0" fontId="6" fillId="29" borderId="45" xfId="1" applyFont="1" applyFill="1" applyBorder="1" applyAlignment="1">
      <alignment horizontal="right"/>
    </xf>
    <xf numFmtId="0" fontId="6" fillId="29" borderId="11" xfId="1" applyFont="1" applyFill="1" applyBorder="1" applyAlignment="1">
      <alignment horizontal="right"/>
    </xf>
    <xf numFmtId="0" fontId="6" fillId="29" borderId="12" xfId="1" applyFont="1" applyFill="1" applyBorder="1" applyAlignment="1">
      <alignment horizontal="right"/>
    </xf>
    <xf numFmtId="0" fontId="6" fillId="29" borderId="46" xfId="1" applyFont="1" applyFill="1" applyBorder="1" applyAlignment="1">
      <alignment horizontal="right"/>
    </xf>
    <xf numFmtId="0" fontId="6" fillId="29" borderId="47" xfId="1" applyFont="1" applyFill="1" applyBorder="1" applyAlignment="1">
      <alignment horizontal="right"/>
    </xf>
    <xf numFmtId="0" fontId="6" fillId="29" borderId="48" xfId="1" applyFont="1" applyFill="1" applyBorder="1" applyAlignment="1">
      <alignment horizontal="right"/>
    </xf>
    <xf numFmtId="0" fontId="6" fillId="38" borderId="10" xfId="1" applyFont="1" applyFill="1" applyBorder="1" applyAlignment="1">
      <alignment horizontal="right" vertical="center" wrapText="1"/>
    </xf>
    <xf numFmtId="0" fontId="6" fillId="38" borderId="11" xfId="1" applyFont="1" applyFill="1" applyBorder="1" applyAlignment="1">
      <alignment horizontal="right" vertical="center" wrapText="1"/>
    </xf>
    <xf numFmtId="0" fontId="6" fillId="38" borderId="12" xfId="1" applyFont="1" applyFill="1" applyBorder="1" applyAlignment="1">
      <alignment horizontal="right" vertical="center" wrapText="1"/>
    </xf>
    <xf numFmtId="0" fontId="6" fillId="6" borderId="10" xfId="1" applyFont="1" applyFill="1" applyBorder="1" applyAlignment="1">
      <alignment horizontal="right" vertical="center" wrapText="1"/>
    </xf>
    <xf numFmtId="0" fontId="6" fillId="6" borderId="11" xfId="1" applyFont="1" applyFill="1" applyBorder="1" applyAlignment="1">
      <alignment horizontal="right" vertical="center" wrapText="1"/>
    </xf>
    <xf numFmtId="0" fontId="6" fillId="6" borderId="12" xfId="1" applyFont="1" applyFill="1" applyBorder="1" applyAlignment="1">
      <alignment horizontal="right" vertical="center" wrapText="1"/>
    </xf>
    <xf numFmtId="0" fontId="178" fillId="2" borderId="10" xfId="1" applyFont="1" applyFill="1" applyBorder="1" applyAlignment="1">
      <alignment horizontal="right" vertical="center"/>
    </xf>
    <xf numFmtId="0" fontId="178" fillId="2" borderId="11" xfId="1" applyFont="1" applyFill="1" applyBorder="1" applyAlignment="1">
      <alignment horizontal="right" vertical="center"/>
    </xf>
    <xf numFmtId="0" fontId="178" fillId="2" borderId="12" xfId="1" applyFont="1" applyFill="1" applyBorder="1" applyAlignment="1">
      <alignment horizontal="right" vertical="center"/>
    </xf>
    <xf numFmtId="0" fontId="9" fillId="22" borderId="10" xfId="0" applyFont="1" applyFill="1" applyBorder="1" applyAlignment="1">
      <alignment horizontal="left" vertical="center"/>
    </xf>
    <xf numFmtId="0" fontId="9" fillId="22" borderId="12" xfId="0" applyFont="1" applyFill="1" applyBorder="1" applyAlignment="1">
      <alignment horizontal="left" vertical="center"/>
    </xf>
    <xf numFmtId="0" fontId="6" fillId="13" borderId="11" xfId="1" applyFont="1" applyFill="1" applyBorder="1" applyAlignment="1">
      <alignment horizontal="left" vertical="center" wrapText="1"/>
    </xf>
    <xf numFmtId="0" fontId="0" fillId="13" borderId="12" xfId="0" applyFill="1" applyBorder="1"/>
    <xf numFmtId="0" fontId="10" fillId="22" borderId="11" xfId="0" applyFont="1" applyFill="1" applyBorder="1" applyAlignment="1">
      <alignment horizontal="left" vertical="center"/>
    </xf>
    <xf numFmtId="0" fontId="10" fillId="22" borderId="12" xfId="0" applyFont="1" applyFill="1" applyBorder="1" applyAlignment="1">
      <alignment horizontal="left" vertical="center"/>
    </xf>
    <xf numFmtId="0" fontId="174" fillId="24" borderId="10" xfId="0" applyFont="1" applyFill="1" applyBorder="1" applyAlignment="1">
      <alignment horizontal="left" vertical="center" wrapText="1"/>
    </xf>
    <xf numFmtId="0" fontId="174" fillId="24" borderId="12" xfId="0" applyFont="1" applyFill="1" applyBorder="1" applyAlignment="1">
      <alignment horizontal="left" vertical="center" wrapText="1"/>
    </xf>
    <xf numFmtId="0" fontId="7" fillId="13" borderId="11" xfId="1" applyFont="1" applyFill="1" applyBorder="1" applyAlignment="1">
      <alignment horizontal="left" vertical="center" wrapText="1"/>
    </xf>
    <xf numFmtId="0" fontId="1" fillId="13" borderId="12" xfId="0" applyFont="1" applyFill="1" applyBorder="1"/>
    <xf numFmtId="0" fontId="6" fillId="6" borderId="6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169" fillId="3" borderId="11" xfId="1" applyFont="1" applyFill="1" applyBorder="1" applyAlignment="1">
      <alignment horizontal="left" vertical="center" wrapText="1"/>
    </xf>
    <xf numFmtId="0" fontId="169" fillId="3" borderId="12" xfId="1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7" fillId="7" borderId="0" xfId="1" applyFont="1" applyFill="1" applyAlignment="1" applyProtection="1">
      <alignment horizontal="center" vertical="center" wrapText="1"/>
      <protection locked="0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6" fillId="6" borderId="10" xfId="1" applyFont="1" applyFill="1" applyBorder="1" applyAlignment="1" applyProtection="1">
      <alignment horizontal="center" vertical="center" wrapText="1"/>
      <protection locked="0"/>
    </xf>
    <xf numFmtId="0" fontId="6" fillId="6" borderId="11" xfId="1" applyFont="1" applyFill="1" applyBorder="1" applyAlignment="1" applyProtection="1">
      <alignment horizontal="center" vertical="center" wrapText="1"/>
      <protection locked="0"/>
    </xf>
    <xf numFmtId="0" fontId="6" fillId="6" borderId="12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6" fillId="3" borderId="10" xfId="1" applyFont="1" applyFill="1" applyBorder="1" applyAlignment="1" applyProtection="1">
      <alignment horizontal="left" vertical="center" wrapText="1"/>
      <protection locked="0"/>
    </xf>
    <xf numFmtId="0" fontId="6" fillId="3" borderId="11" xfId="1" applyFont="1" applyFill="1" applyBorder="1" applyAlignment="1" applyProtection="1">
      <alignment horizontal="left" vertical="center" wrapText="1"/>
      <protection locked="0"/>
    </xf>
    <xf numFmtId="0" fontId="6" fillId="3" borderId="12" xfId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4" fillId="0" borderId="11" xfId="1" applyFont="1" applyBorder="1" applyAlignment="1" applyProtection="1">
      <alignment horizontal="left" vertical="center" wrapText="1"/>
      <protection locked="0"/>
    </xf>
    <xf numFmtId="0" fontId="6" fillId="9" borderId="10" xfId="1" applyFont="1" applyFill="1" applyBorder="1" applyAlignment="1" applyProtection="1">
      <alignment horizontal="center" vertical="center"/>
      <protection locked="0"/>
    </xf>
    <xf numFmtId="0" fontId="6" fillId="9" borderId="11" xfId="1" applyFont="1" applyFill="1" applyBorder="1" applyAlignment="1" applyProtection="1">
      <alignment horizontal="center" vertical="center"/>
      <protection locked="0"/>
    </xf>
    <xf numFmtId="0" fontId="22" fillId="24" borderId="9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/>
    </xf>
    <xf numFmtId="0" fontId="103" fillId="19" borderId="68" xfId="0" applyFont="1" applyFill="1" applyBorder="1" applyAlignment="1">
      <alignment horizontal="center" vertical="center"/>
    </xf>
    <xf numFmtId="0" fontId="103" fillId="19" borderId="41" xfId="0" applyFont="1" applyFill="1" applyBorder="1" applyAlignment="1">
      <alignment horizontal="center" vertical="center"/>
    </xf>
    <xf numFmtId="0" fontId="103" fillId="19" borderId="52" xfId="0" applyFont="1" applyFill="1" applyBorder="1" applyAlignment="1">
      <alignment horizontal="center" vertical="center"/>
    </xf>
    <xf numFmtId="0" fontId="103" fillId="19" borderId="69" xfId="0" applyFont="1" applyFill="1" applyBorder="1" applyAlignment="1">
      <alignment horizontal="center" vertical="center"/>
    </xf>
    <xf numFmtId="0" fontId="22" fillId="30" borderId="68" xfId="0" applyFont="1" applyFill="1" applyBorder="1" applyAlignment="1">
      <alignment horizontal="center" vertical="center"/>
    </xf>
    <xf numFmtId="0" fontId="22" fillId="30" borderId="41" xfId="0" applyFont="1" applyFill="1" applyBorder="1" applyAlignment="1">
      <alignment horizontal="center" vertical="center"/>
    </xf>
    <xf numFmtId="0" fontId="22" fillId="21" borderId="52" xfId="0" applyFont="1" applyFill="1" applyBorder="1" applyAlignment="1">
      <alignment horizontal="center" vertical="center"/>
    </xf>
    <xf numFmtId="0" fontId="22" fillId="21" borderId="69" xfId="0" applyFont="1" applyFill="1" applyBorder="1" applyAlignment="1">
      <alignment horizontal="center" vertical="center"/>
    </xf>
    <xf numFmtId="0" fontId="22" fillId="27" borderId="49" xfId="0" applyFont="1" applyFill="1" applyBorder="1" applyAlignment="1">
      <alignment horizontal="center" vertical="center"/>
    </xf>
    <xf numFmtId="0" fontId="22" fillId="27" borderId="50" xfId="0" applyFont="1" applyFill="1" applyBorder="1" applyAlignment="1">
      <alignment horizontal="center" vertical="center"/>
    </xf>
    <xf numFmtId="0" fontId="22" fillId="21" borderId="29" xfId="0" applyFont="1" applyFill="1" applyBorder="1" applyAlignment="1">
      <alignment horizontal="center" vertical="center"/>
    </xf>
    <xf numFmtId="0" fontId="22" fillId="21" borderId="30" xfId="0" applyFont="1" applyFill="1" applyBorder="1" applyAlignment="1">
      <alignment horizontal="center" vertical="center"/>
    </xf>
    <xf numFmtId="0" fontId="22" fillId="21" borderId="31" xfId="0" applyFont="1" applyFill="1" applyBorder="1" applyAlignment="1">
      <alignment horizontal="center" vertical="center"/>
    </xf>
    <xf numFmtId="0" fontId="22" fillId="9" borderId="3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33" fillId="18" borderId="10" xfId="0" applyFont="1" applyFill="1" applyBorder="1" applyAlignment="1">
      <alignment horizontal="center" vertical="center" wrapText="1"/>
    </xf>
    <xf numFmtId="0" fontId="133" fillId="18" borderId="11" xfId="0" applyFont="1" applyFill="1" applyBorder="1" applyAlignment="1">
      <alignment horizontal="center" vertical="center" wrapText="1"/>
    </xf>
    <xf numFmtId="0" fontId="133" fillId="18" borderId="12" xfId="0" applyFont="1" applyFill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22" fillId="18" borderId="12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11" borderId="20" xfId="0" applyFont="1" applyFill="1" applyBorder="1" applyAlignment="1">
      <alignment horizontal="center" vertical="center"/>
    </xf>
    <xf numFmtId="0" fontId="22" fillId="11" borderId="21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80" fillId="7" borderId="25" xfId="0" applyFont="1" applyFill="1" applyBorder="1" applyAlignment="1">
      <alignment horizontal="center" vertical="center"/>
    </xf>
    <xf numFmtId="0" fontId="80" fillId="7" borderId="26" xfId="0" applyFont="1" applyFill="1" applyBorder="1" applyAlignment="1">
      <alignment horizontal="center" vertical="center"/>
    </xf>
    <xf numFmtId="0" fontId="80" fillId="7" borderId="28" xfId="0" applyFont="1" applyFill="1" applyBorder="1" applyAlignment="1">
      <alignment horizontal="center" vertical="center"/>
    </xf>
    <xf numFmtId="0" fontId="22" fillId="29" borderId="10" xfId="0" applyFont="1" applyFill="1" applyBorder="1" applyAlignment="1">
      <alignment horizontal="center" vertical="center"/>
    </xf>
    <xf numFmtId="0" fontId="22" fillId="29" borderId="11" xfId="0" applyFont="1" applyFill="1" applyBorder="1" applyAlignment="1">
      <alignment horizontal="center" vertical="center"/>
    </xf>
    <xf numFmtId="0" fontId="22" fillId="29" borderId="7" xfId="0" applyFont="1" applyFill="1" applyBorder="1" applyAlignment="1">
      <alignment horizontal="center" vertical="center"/>
    </xf>
    <xf numFmtId="0" fontId="103" fillId="19" borderId="61" xfId="0" applyFont="1" applyFill="1" applyBorder="1" applyAlignment="1">
      <alignment horizontal="center" vertical="center"/>
    </xf>
    <xf numFmtId="0" fontId="103" fillId="19" borderId="60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2" fillId="24" borderId="1" xfId="0" applyFont="1" applyFill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" xfId="0" applyFont="1" applyFill="1" applyBorder="1" applyAlignment="1">
      <alignment horizontal="center" vertical="center"/>
    </xf>
    <xf numFmtId="0" fontId="22" fillId="30" borderId="7" xfId="0" applyFont="1" applyFill="1" applyBorder="1" applyAlignment="1">
      <alignment horizontal="center" vertical="center"/>
    </xf>
    <xf numFmtId="0" fontId="22" fillId="30" borderId="2" xfId="0" applyFont="1" applyFill="1" applyBorder="1" applyAlignment="1">
      <alignment horizontal="center" vertical="center"/>
    </xf>
    <xf numFmtId="0" fontId="79" fillId="2" borderId="25" xfId="0" applyFont="1" applyFill="1" applyBorder="1" applyAlignment="1">
      <alignment horizontal="right" vertical="center"/>
    </xf>
    <xf numFmtId="0" fontId="79" fillId="2" borderId="26" xfId="0" applyFont="1" applyFill="1" applyBorder="1" applyAlignment="1">
      <alignment horizontal="right" vertical="center"/>
    </xf>
    <xf numFmtId="0" fontId="79" fillId="2" borderId="27" xfId="0" applyFont="1" applyFill="1" applyBorder="1" applyAlignment="1">
      <alignment horizontal="right" vertical="center"/>
    </xf>
    <xf numFmtId="0" fontId="22" fillId="0" borderId="61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32" fillId="27" borderId="0" xfId="1" applyFont="1" applyFill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31" borderId="7" xfId="0" applyFont="1" applyFill="1" applyBorder="1" applyAlignment="1">
      <alignment horizontal="center" vertical="center"/>
    </xf>
    <xf numFmtId="0" fontId="22" fillId="31" borderId="2" xfId="0" applyFont="1" applyFill="1" applyBorder="1" applyAlignment="1">
      <alignment horizontal="center" vertical="center"/>
    </xf>
    <xf numFmtId="0" fontId="85" fillId="11" borderId="1" xfId="1" applyFont="1" applyFill="1" applyBorder="1" applyAlignment="1">
      <alignment horizontal="center" vertical="center"/>
    </xf>
    <xf numFmtId="0" fontId="85" fillId="11" borderId="3" xfId="1" applyFont="1" applyFill="1" applyBorder="1" applyAlignment="1">
      <alignment horizontal="center" vertical="center"/>
    </xf>
    <xf numFmtId="0" fontId="22" fillId="29" borderId="12" xfId="0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/>
    </xf>
    <xf numFmtId="0" fontId="79" fillId="19" borderId="61" xfId="0" applyFont="1" applyFill="1" applyBorder="1" applyAlignment="1">
      <alignment horizontal="center" vertical="center" wrapText="1"/>
    </xf>
    <xf numFmtId="0" fontId="79" fillId="19" borderId="59" xfId="0" applyFont="1" applyFill="1" applyBorder="1" applyAlignment="1">
      <alignment horizontal="center" vertical="center" wrapText="1"/>
    </xf>
    <xf numFmtId="0" fontId="79" fillId="19" borderId="70" xfId="0" applyFont="1" applyFill="1" applyBorder="1" applyAlignment="1">
      <alignment horizontal="center" vertical="center" wrapText="1"/>
    </xf>
    <xf numFmtId="0" fontId="79" fillId="19" borderId="68" xfId="0" applyFont="1" applyFill="1" applyBorder="1" applyAlignment="1">
      <alignment horizontal="center" vertical="center" wrapText="1"/>
    </xf>
    <xf numFmtId="0" fontId="79" fillId="19" borderId="0" xfId="0" applyFont="1" applyFill="1" applyAlignment="1">
      <alignment horizontal="center" vertical="center" wrapText="1"/>
    </xf>
    <xf numFmtId="0" fontId="79" fillId="19" borderId="15" xfId="0" applyFont="1" applyFill="1" applyBorder="1" applyAlignment="1">
      <alignment horizontal="center" vertical="center" wrapText="1"/>
    </xf>
    <xf numFmtId="0" fontId="22" fillId="27" borderId="73" xfId="0" applyFont="1" applyFill="1" applyBorder="1" applyAlignment="1">
      <alignment horizontal="center" vertical="center"/>
    </xf>
    <xf numFmtId="0" fontId="22" fillId="27" borderId="59" xfId="0" applyFont="1" applyFill="1" applyBorder="1" applyAlignment="1">
      <alignment horizontal="center" vertical="center"/>
    </xf>
    <xf numFmtId="0" fontId="22" fillId="27" borderId="7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44" fillId="7" borderId="68" xfId="0" applyFont="1" applyFill="1" applyBorder="1" applyAlignment="1">
      <alignment horizontal="left" vertical="center"/>
    </xf>
    <xf numFmtId="0" fontId="144" fillId="7" borderId="0" xfId="0" applyFont="1" applyFill="1" applyAlignment="1">
      <alignment horizontal="left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79" fillId="4" borderId="25" xfId="0" applyFont="1" applyFill="1" applyBorder="1" applyAlignment="1">
      <alignment horizontal="center" vertical="center"/>
    </xf>
    <xf numFmtId="0" fontId="79" fillId="4" borderId="26" xfId="0" applyFont="1" applyFill="1" applyBorder="1" applyAlignment="1">
      <alignment horizontal="center" vertical="center"/>
    </xf>
    <xf numFmtId="0" fontId="79" fillId="4" borderId="27" xfId="0" applyFont="1" applyFill="1" applyBorder="1" applyAlignment="1">
      <alignment horizontal="center" vertical="center"/>
    </xf>
    <xf numFmtId="0" fontId="80" fillId="2" borderId="25" xfId="0" applyFont="1" applyFill="1" applyBorder="1" applyAlignment="1">
      <alignment horizontal="center" vertical="center"/>
    </xf>
    <xf numFmtId="0" fontId="80" fillId="2" borderId="26" xfId="0" applyFont="1" applyFill="1" applyBorder="1" applyAlignment="1">
      <alignment horizontal="center" vertical="center"/>
    </xf>
    <xf numFmtId="0" fontId="80" fillId="2" borderId="27" xfId="0" applyFont="1" applyFill="1" applyBorder="1" applyAlignment="1">
      <alignment horizontal="center" vertical="center"/>
    </xf>
    <xf numFmtId="0" fontId="24" fillId="5" borderId="61" xfId="0" applyFont="1" applyFill="1" applyBorder="1" applyAlignment="1">
      <alignment horizontal="center" vertical="center" wrapText="1"/>
    </xf>
    <xf numFmtId="0" fontId="24" fillId="5" borderId="60" xfId="0" applyFont="1" applyFill="1" applyBorder="1" applyAlignment="1">
      <alignment horizontal="center" vertical="center" wrapText="1"/>
    </xf>
    <xf numFmtId="0" fontId="24" fillId="5" borderId="68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52" xfId="0" applyFont="1" applyFill="1" applyBorder="1" applyAlignment="1">
      <alignment horizontal="center" vertical="center" wrapText="1"/>
    </xf>
    <xf numFmtId="0" fontId="24" fillId="5" borderId="69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31" borderId="48" xfId="0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90" fillId="0" borderId="4" xfId="0" applyFont="1" applyBorder="1" applyAlignment="1" applyProtection="1">
      <alignment horizontal="center"/>
      <protection locked="0"/>
    </xf>
    <xf numFmtId="0" fontId="66" fillId="12" borderId="2" xfId="0" applyFont="1" applyFill="1" applyBorder="1" applyAlignment="1" applyProtection="1">
      <alignment horizontal="center" vertical="center"/>
      <protection locked="0"/>
    </xf>
    <xf numFmtId="0" fontId="66" fillId="12" borderId="3" xfId="0" applyFont="1" applyFill="1" applyBorder="1" applyAlignment="1" applyProtection="1">
      <alignment horizontal="center" vertical="center"/>
      <protection locked="0"/>
    </xf>
    <xf numFmtId="0" fontId="68" fillId="9" borderId="10" xfId="0" applyFont="1" applyFill="1" applyBorder="1" applyAlignment="1" applyProtection="1">
      <alignment horizontal="right" vertical="center"/>
      <protection locked="0"/>
    </xf>
    <xf numFmtId="0" fontId="68" fillId="9" borderId="12" xfId="0" applyFont="1" applyFill="1" applyBorder="1" applyAlignment="1" applyProtection="1">
      <alignment horizontal="right" vertical="center"/>
      <protection locked="0"/>
    </xf>
    <xf numFmtId="49" fontId="65" fillId="12" borderId="10" xfId="0" applyNumberFormat="1" applyFont="1" applyFill="1" applyBorder="1" applyAlignment="1" applyProtection="1">
      <alignment horizontal="left" vertical="center" wrapText="1"/>
      <protection locked="0"/>
    </xf>
    <xf numFmtId="49" fontId="65" fillId="12" borderId="12" xfId="0" applyNumberFormat="1" applyFont="1" applyFill="1" applyBorder="1" applyAlignment="1" applyProtection="1">
      <alignment horizontal="left" vertical="center" wrapText="1"/>
      <protection locked="0"/>
    </xf>
    <xf numFmtId="49" fontId="70" fillId="12" borderId="10" xfId="0" applyNumberFormat="1" applyFont="1" applyFill="1" applyBorder="1" applyAlignment="1" applyProtection="1">
      <alignment horizontal="left" vertical="center" wrapText="1"/>
      <protection locked="0"/>
    </xf>
    <xf numFmtId="49" fontId="70" fillId="12" borderId="12" xfId="0" applyNumberFormat="1" applyFont="1" applyFill="1" applyBorder="1" applyAlignment="1" applyProtection="1">
      <alignment horizontal="left" vertical="center" wrapText="1"/>
      <protection locked="0"/>
    </xf>
    <xf numFmtId="49" fontId="70" fillId="29" borderId="10" xfId="0" applyNumberFormat="1" applyFont="1" applyFill="1" applyBorder="1" applyAlignment="1" applyProtection="1">
      <alignment horizontal="left" vertical="center" wrapText="1"/>
      <protection locked="0"/>
    </xf>
    <xf numFmtId="49" fontId="70" fillId="29" borderId="12" xfId="0" applyNumberFormat="1" applyFont="1" applyFill="1" applyBorder="1" applyAlignment="1" applyProtection="1">
      <alignment horizontal="left" vertical="center" wrapText="1"/>
      <protection locked="0"/>
    </xf>
    <xf numFmtId="49" fontId="70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70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8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88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65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65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0" fillId="7" borderId="10" xfId="0" applyNumberFormat="1" applyFont="1" applyFill="1" applyBorder="1" applyAlignment="1">
      <alignment horizontal="left" vertical="center" wrapText="1"/>
    </xf>
    <xf numFmtId="49" fontId="70" fillId="7" borderId="12" xfId="0" applyNumberFormat="1" applyFont="1" applyFill="1" applyBorder="1" applyAlignment="1">
      <alignment horizontal="left" vertical="center" wrapText="1"/>
    </xf>
    <xf numFmtId="49" fontId="106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07" fillId="0" borderId="12" xfId="0" applyFont="1" applyBorder="1"/>
    <xf numFmtId="49" fontId="70" fillId="8" borderId="10" xfId="0" applyNumberFormat="1" applyFont="1" applyFill="1" applyBorder="1" applyAlignment="1">
      <alignment horizontal="left" vertical="center" wrapText="1"/>
    </xf>
    <xf numFmtId="49" fontId="70" fillId="8" borderId="12" xfId="0" applyNumberFormat="1" applyFont="1" applyFill="1" applyBorder="1" applyAlignment="1">
      <alignment horizontal="left" vertical="center" wrapText="1"/>
    </xf>
    <xf numFmtId="49" fontId="87" fillId="5" borderId="10" xfId="0" applyNumberFormat="1" applyFont="1" applyFill="1" applyBorder="1" applyAlignment="1">
      <alignment horizontal="left" vertical="center" wrapText="1"/>
    </xf>
    <xf numFmtId="49" fontId="87" fillId="5" borderId="12" xfId="0" applyNumberFormat="1" applyFont="1" applyFill="1" applyBorder="1" applyAlignment="1">
      <alignment horizontal="left" vertical="center" wrapText="1"/>
    </xf>
    <xf numFmtId="49" fontId="88" fillId="5" borderId="10" xfId="0" applyNumberFormat="1" applyFont="1" applyFill="1" applyBorder="1" applyAlignment="1">
      <alignment horizontal="left" vertical="center" wrapText="1"/>
    </xf>
    <xf numFmtId="49" fontId="88" fillId="5" borderId="12" xfId="0" applyNumberFormat="1" applyFont="1" applyFill="1" applyBorder="1" applyAlignment="1">
      <alignment horizontal="left" vertical="center" wrapText="1"/>
    </xf>
    <xf numFmtId="2" fontId="60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59" fillId="0" borderId="1" xfId="0" applyNumberFormat="1" applyFont="1" applyBorder="1" applyAlignment="1">
      <alignment horizontal="center" vertical="center" wrapText="1"/>
    </xf>
    <xf numFmtId="0" fontId="56" fillId="7" borderId="10" xfId="0" applyFont="1" applyFill="1" applyBorder="1" applyAlignment="1">
      <alignment horizontal="left"/>
    </xf>
    <xf numFmtId="0" fontId="56" fillId="7" borderId="11" xfId="0" applyFont="1" applyFill="1" applyBorder="1" applyAlignment="1">
      <alignment horizontal="left"/>
    </xf>
    <xf numFmtId="0" fontId="56" fillId="7" borderId="12" xfId="0" applyFont="1" applyFill="1" applyBorder="1" applyAlignment="1">
      <alignment horizontal="left"/>
    </xf>
    <xf numFmtId="0" fontId="67" fillId="4" borderId="10" xfId="0" applyFont="1" applyFill="1" applyBorder="1" applyAlignment="1">
      <alignment horizontal="center" vertical="center"/>
    </xf>
    <xf numFmtId="0" fontId="67" fillId="4" borderId="12" xfId="0" applyFont="1" applyFill="1" applyBorder="1" applyAlignment="1">
      <alignment horizontal="center" vertical="center"/>
    </xf>
    <xf numFmtId="2" fontId="58" fillId="0" borderId="1" xfId="0" applyNumberFormat="1" applyFont="1" applyBorder="1" applyAlignment="1">
      <alignment horizontal="center" vertical="center" wrapText="1"/>
    </xf>
    <xf numFmtId="165" fontId="22" fillId="16" borderId="2" xfId="0" applyNumberFormat="1" applyFont="1" applyFill="1" applyBorder="1" applyAlignment="1" applyProtection="1">
      <alignment horizontal="center" vertical="center"/>
      <protection locked="0"/>
    </xf>
    <xf numFmtId="0" fontId="22" fillId="16" borderId="13" xfId="0" applyFont="1" applyFill="1" applyBorder="1" applyAlignment="1" applyProtection="1">
      <alignment horizontal="center" vertical="center"/>
      <protection locked="0"/>
    </xf>
    <xf numFmtId="0" fontId="22" fillId="16" borderId="3" xfId="0" applyFont="1" applyFill="1" applyBorder="1" applyAlignment="1" applyProtection="1">
      <alignment horizontal="center" vertical="center"/>
      <protection locked="0"/>
    </xf>
    <xf numFmtId="0" fontId="64" fillId="7" borderId="8" xfId="0" applyFont="1" applyFill="1" applyBorder="1" applyAlignment="1" applyProtection="1">
      <alignment horizontal="left" vertical="center" wrapText="1"/>
      <protection locked="0"/>
    </xf>
    <xf numFmtId="0" fontId="64" fillId="7" borderId="9" xfId="0" applyFont="1" applyFill="1" applyBorder="1" applyAlignment="1" applyProtection="1">
      <alignment horizontal="left" vertical="center" wrapText="1"/>
      <protection locked="0"/>
    </xf>
    <xf numFmtId="0" fontId="69" fillId="9" borderId="45" xfId="0" applyFont="1" applyFill="1" applyBorder="1" applyAlignment="1" applyProtection="1">
      <alignment horizontal="left" vertical="center"/>
      <protection locked="0"/>
    </xf>
    <xf numFmtId="0" fontId="69" fillId="9" borderId="12" xfId="0" applyFont="1" applyFill="1" applyBorder="1" applyAlignment="1" applyProtection="1">
      <alignment horizontal="left" vertical="center"/>
      <protection locked="0"/>
    </xf>
    <xf numFmtId="0" fontId="69" fillId="24" borderId="45" xfId="0" applyFont="1" applyFill="1" applyBorder="1" applyAlignment="1" applyProtection="1">
      <alignment horizontal="left" vertical="center"/>
      <protection locked="0"/>
    </xf>
    <xf numFmtId="0" fontId="69" fillId="24" borderId="12" xfId="0" applyFont="1" applyFill="1" applyBorder="1" applyAlignment="1" applyProtection="1">
      <alignment horizontal="left" vertical="center"/>
      <protection locked="0"/>
    </xf>
    <xf numFmtId="0" fontId="69" fillId="3" borderId="45" xfId="0" applyFont="1" applyFill="1" applyBorder="1" applyAlignment="1" applyProtection="1">
      <alignment horizontal="left" vertical="center" wrapText="1"/>
      <protection locked="0"/>
    </xf>
    <xf numFmtId="0" fontId="69" fillId="3" borderId="12" xfId="0" applyFont="1" applyFill="1" applyBorder="1" applyAlignment="1" applyProtection="1">
      <alignment horizontal="left" vertical="center" wrapText="1"/>
      <protection locked="0"/>
    </xf>
    <xf numFmtId="0" fontId="69" fillId="3" borderId="45" xfId="0" applyFont="1" applyFill="1" applyBorder="1" applyAlignment="1" applyProtection="1">
      <alignment horizontal="left" vertical="center"/>
      <protection locked="0"/>
    </xf>
    <xf numFmtId="0" fontId="69" fillId="3" borderId="12" xfId="0" applyFont="1" applyFill="1" applyBorder="1" applyAlignment="1" applyProtection="1">
      <alignment horizontal="left" vertical="center"/>
      <protection locked="0"/>
    </xf>
    <xf numFmtId="0" fontId="69" fillId="18" borderId="45" xfId="0" applyFont="1" applyFill="1" applyBorder="1" applyAlignment="1" applyProtection="1">
      <alignment horizontal="left" vertical="center" wrapText="1"/>
      <protection locked="0"/>
    </xf>
    <xf numFmtId="0" fontId="69" fillId="18" borderId="12" xfId="0" applyFont="1" applyFill="1" applyBorder="1" applyAlignment="1" applyProtection="1">
      <alignment horizontal="left" vertical="center" wrapText="1"/>
      <protection locked="0"/>
    </xf>
    <xf numFmtId="0" fontId="67" fillId="18" borderId="46" xfId="0" applyFont="1" applyFill="1" applyBorder="1" applyAlignment="1" applyProtection="1">
      <alignment horizontal="left" vertical="center" wrapText="1"/>
      <protection locked="0"/>
    </xf>
    <xf numFmtId="0" fontId="67" fillId="18" borderId="48" xfId="0" applyFont="1" applyFill="1" applyBorder="1" applyAlignment="1" applyProtection="1">
      <alignment horizontal="left" vertical="center" wrapText="1"/>
      <protection locked="0"/>
    </xf>
    <xf numFmtId="49" fontId="70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70" fillId="6" borderId="12" xfId="0" applyNumberFormat="1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Alignment="1">
      <alignment horizontal="center" vertical="center"/>
    </xf>
    <xf numFmtId="0" fontId="66" fillId="0" borderId="1" xfId="0" applyFont="1" applyBorder="1" applyAlignment="1" applyProtection="1">
      <alignment horizontal="center" vertical="center" wrapText="1"/>
      <protection locked="0"/>
    </xf>
    <xf numFmtId="0" fontId="64" fillId="7" borderId="1" xfId="0" applyFont="1" applyFill="1" applyBorder="1" applyAlignment="1" applyProtection="1">
      <alignment horizontal="center" vertical="center" wrapText="1"/>
      <protection locked="0"/>
    </xf>
    <xf numFmtId="0" fontId="73" fillId="0" borderId="1" xfId="0" applyFont="1" applyBorder="1" applyAlignment="1" applyProtection="1">
      <alignment horizontal="center" vertical="center" wrapText="1"/>
      <protection locked="0"/>
    </xf>
    <xf numFmtId="0" fontId="72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top"/>
    </xf>
    <xf numFmtId="0" fontId="89" fillId="0" borderId="1" xfId="0" applyFont="1" applyBorder="1" applyAlignment="1" applyProtection="1">
      <alignment horizontal="center" vertical="center"/>
      <protection locked="0"/>
    </xf>
    <xf numFmtId="0" fontId="67" fillId="7" borderId="2" xfId="0" applyFont="1" applyFill="1" applyBorder="1" applyAlignment="1" applyProtection="1">
      <alignment horizontal="center" vertical="center" wrapText="1"/>
      <protection locked="0"/>
    </xf>
    <xf numFmtId="0" fontId="67" fillId="7" borderId="13" xfId="0" applyFont="1" applyFill="1" applyBorder="1" applyAlignment="1" applyProtection="1">
      <alignment horizontal="center" vertical="center" wrapText="1"/>
      <protection locked="0"/>
    </xf>
    <xf numFmtId="0" fontId="67" fillId="7" borderId="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/>
    </xf>
    <xf numFmtId="0" fontId="82" fillId="9" borderId="4" xfId="0" applyFont="1" applyFill="1" applyBorder="1" applyAlignment="1">
      <alignment horizontal="center"/>
    </xf>
    <xf numFmtId="0" fontId="196" fillId="29" borderId="4" xfId="0" applyFont="1" applyFill="1" applyBorder="1" applyAlignment="1">
      <alignment horizontal="center"/>
    </xf>
    <xf numFmtId="0" fontId="8" fillId="0" borderId="0" xfId="0" applyFont="1" applyAlignment="1" applyProtection="1">
      <alignment horizontal="center" vertical="top"/>
      <protection locked="0"/>
    </xf>
    <xf numFmtId="0" fontId="22" fillId="0" borderId="1" xfId="0" applyFont="1" applyBorder="1" applyAlignment="1">
      <alignment horizontal="center" wrapText="1"/>
    </xf>
    <xf numFmtId="0" fontId="90" fillId="0" borderId="0" xfId="0" applyFont="1" applyAlignment="1" applyProtection="1">
      <alignment horizontal="center"/>
      <protection locked="0"/>
    </xf>
    <xf numFmtId="49" fontId="70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70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0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70" fillId="14" borderId="12" xfId="0" applyNumberFormat="1" applyFont="1" applyFill="1" applyBorder="1" applyAlignment="1" applyProtection="1">
      <alignment horizontal="left" vertical="center" wrapText="1"/>
      <protection locked="0"/>
    </xf>
    <xf numFmtId="49" fontId="71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14" borderId="12" xfId="0" applyNumberFormat="1" applyFont="1" applyFill="1" applyBorder="1" applyAlignment="1" applyProtection="1">
      <alignment horizontal="left" vertical="center" wrapText="1"/>
      <protection locked="0"/>
    </xf>
    <xf numFmtId="49" fontId="87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87" fillId="14" borderId="12" xfId="0" applyNumberFormat="1" applyFont="1" applyFill="1" applyBorder="1" applyAlignment="1" applyProtection="1">
      <alignment horizontal="left" vertical="center" wrapText="1"/>
      <protection locked="0"/>
    </xf>
    <xf numFmtId="0" fontId="67" fillId="5" borderId="10" xfId="0" applyFont="1" applyFill="1" applyBorder="1" applyAlignment="1">
      <alignment horizontal="left" vertical="center"/>
    </xf>
    <xf numFmtId="0" fontId="67" fillId="5" borderId="12" xfId="0" applyFont="1" applyFill="1" applyBorder="1" applyAlignment="1">
      <alignment horizontal="left" vertical="center"/>
    </xf>
    <xf numFmtId="49" fontId="87" fillId="6" borderId="10" xfId="0" applyNumberFormat="1" applyFont="1" applyFill="1" applyBorder="1" applyAlignment="1">
      <alignment horizontal="left" vertical="center" wrapText="1"/>
    </xf>
    <xf numFmtId="49" fontId="87" fillId="6" borderId="12" xfId="0" applyNumberFormat="1" applyFont="1" applyFill="1" applyBorder="1" applyAlignment="1">
      <alignment horizontal="left" vertical="center" wrapText="1"/>
    </xf>
    <xf numFmtId="0" fontId="67" fillId="4" borderId="44" xfId="0" applyFont="1" applyFill="1" applyBorder="1" applyAlignment="1">
      <alignment horizontal="center" vertical="center"/>
    </xf>
    <xf numFmtId="0" fontId="67" fillId="4" borderId="31" xfId="0" applyFont="1" applyFill="1" applyBorder="1" applyAlignment="1">
      <alignment horizontal="center" vertical="center"/>
    </xf>
    <xf numFmtId="0" fontId="67" fillId="0" borderId="45" xfId="0" applyFont="1" applyBorder="1" applyAlignment="1" applyProtection="1">
      <alignment horizontal="left" vertical="center"/>
      <protection locked="0"/>
    </xf>
    <xf numFmtId="0" fontId="67" fillId="0" borderId="12" xfId="0" applyFont="1" applyBorder="1" applyAlignment="1" applyProtection="1">
      <alignment horizontal="left" vertical="center"/>
      <protection locked="0"/>
    </xf>
    <xf numFmtId="0" fontId="67" fillId="6" borderId="45" xfId="0" applyFont="1" applyFill="1" applyBorder="1" applyAlignment="1" applyProtection="1">
      <alignment horizontal="left" vertical="center"/>
      <protection locked="0"/>
    </xf>
    <xf numFmtId="0" fontId="67" fillId="6" borderId="12" xfId="0" applyFont="1" applyFill="1" applyBorder="1" applyAlignment="1" applyProtection="1">
      <alignment horizontal="left" vertical="center"/>
      <protection locked="0"/>
    </xf>
    <xf numFmtId="0" fontId="64" fillId="0" borderId="14" xfId="0" applyFont="1" applyBorder="1" applyAlignment="1" applyProtection="1">
      <alignment horizontal="center" vertical="center"/>
      <protection locked="0"/>
    </xf>
    <xf numFmtId="0" fontId="64" fillId="0" borderId="15" xfId="0" applyFont="1" applyBorder="1" applyAlignment="1" applyProtection="1">
      <alignment horizontal="center" vertical="center"/>
      <protection locked="0"/>
    </xf>
    <xf numFmtId="0" fontId="67" fillId="2" borderId="45" xfId="0" applyFont="1" applyFill="1" applyBorder="1" applyAlignment="1" applyProtection="1">
      <alignment horizontal="left" vertical="center" wrapText="1"/>
      <protection locked="0"/>
    </xf>
    <xf numFmtId="0" fontId="67" fillId="2" borderId="12" xfId="0" applyFont="1" applyFill="1" applyBorder="1" applyAlignment="1" applyProtection="1">
      <alignment horizontal="left" vertical="center" wrapText="1"/>
      <protection locked="0"/>
    </xf>
    <xf numFmtId="0" fontId="33" fillId="2" borderId="10" xfId="1" applyFont="1" applyFill="1" applyBorder="1" applyAlignment="1">
      <alignment horizontal="left" vertical="center" wrapText="1"/>
    </xf>
    <xf numFmtId="0" fontId="33" fillId="2" borderId="11" xfId="1" applyFont="1" applyFill="1" applyBorder="1" applyAlignment="1">
      <alignment horizontal="left" vertical="center" wrapText="1"/>
    </xf>
    <xf numFmtId="0" fontId="33" fillId="2" borderId="12" xfId="1" applyFont="1" applyFill="1" applyBorder="1" applyAlignment="1">
      <alignment horizontal="left" vertical="center" wrapText="1"/>
    </xf>
    <xf numFmtId="0" fontId="46" fillId="2" borderId="10" xfId="1" applyFont="1" applyFill="1" applyBorder="1" applyAlignment="1">
      <alignment horizontal="left" vertical="center" wrapText="1"/>
    </xf>
    <xf numFmtId="0" fontId="46" fillId="2" borderId="11" xfId="1" applyFont="1" applyFill="1" applyBorder="1" applyAlignment="1">
      <alignment horizontal="left" vertical="center" wrapText="1"/>
    </xf>
    <xf numFmtId="0" fontId="46" fillId="2" borderId="12" xfId="1" applyFont="1" applyFill="1" applyBorder="1" applyAlignment="1">
      <alignment horizontal="left" vertical="center" wrapText="1"/>
    </xf>
    <xf numFmtId="0" fontId="34" fillId="14" borderId="1" xfId="1" applyFont="1" applyFill="1" applyBorder="1" applyAlignment="1">
      <alignment horizontal="left" vertical="center" wrapText="1"/>
    </xf>
    <xf numFmtId="0" fontId="92" fillId="0" borderId="0" xfId="1" applyFont="1" applyAlignment="1">
      <alignment horizontal="left" vertical="center"/>
    </xf>
    <xf numFmtId="0" fontId="92" fillId="0" borderId="6" xfId="1" applyFont="1" applyBorder="1" applyAlignment="1">
      <alignment horizontal="left" vertical="center" wrapText="1"/>
    </xf>
    <xf numFmtId="0" fontId="92" fillId="0" borderId="7" xfId="1" applyFont="1" applyBorder="1" applyAlignment="1">
      <alignment horizontal="left" vertical="center" wrapText="1"/>
    </xf>
    <xf numFmtId="0" fontId="92" fillId="0" borderId="14" xfId="1" applyFont="1" applyBorder="1" applyAlignment="1">
      <alignment horizontal="left" vertical="center" wrapText="1"/>
    </xf>
    <xf numFmtId="0" fontId="92" fillId="0" borderId="15" xfId="1" applyFont="1" applyBorder="1" applyAlignment="1">
      <alignment horizontal="left" vertical="center" wrapText="1"/>
    </xf>
    <xf numFmtId="0" fontId="92" fillId="0" borderId="8" xfId="1" applyFont="1" applyBorder="1" applyAlignment="1">
      <alignment horizontal="left" vertical="center" wrapText="1"/>
    </xf>
    <xf numFmtId="0" fontId="92" fillId="0" borderId="9" xfId="1" applyFont="1" applyBorder="1" applyAlignment="1">
      <alignment horizontal="left" vertical="center" wrapText="1"/>
    </xf>
    <xf numFmtId="0" fontId="33" fillId="3" borderId="10" xfId="1" applyFont="1" applyFill="1" applyBorder="1" applyAlignment="1">
      <alignment horizontal="left" vertical="center" wrapText="1"/>
    </xf>
    <xf numFmtId="0" fontId="33" fillId="3" borderId="11" xfId="1" applyFont="1" applyFill="1" applyBorder="1" applyAlignment="1">
      <alignment horizontal="left" vertical="center" wrapText="1"/>
    </xf>
    <xf numFmtId="0" fontId="33" fillId="3" borderId="12" xfId="1" applyFont="1" applyFill="1" applyBorder="1" applyAlignment="1">
      <alignment horizontal="left" vertical="center" wrapText="1"/>
    </xf>
    <xf numFmtId="0" fontId="33" fillId="0" borderId="1" xfId="1" applyFont="1" applyBorder="1" applyAlignment="1">
      <alignment horizontal="left" vertical="center" wrapText="1"/>
    </xf>
    <xf numFmtId="0" fontId="33" fillId="14" borderId="10" xfId="1" applyFont="1" applyFill="1" applyBorder="1" applyAlignment="1">
      <alignment horizontal="center" vertical="center" wrapText="1"/>
    </xf>
    <xf numFmtId="0" fontId="33" fillId="14" borderId="12" xfId="1" applyFont="1" applyFill="1" applyBorder="1" applyAlignment="1">
      <alignment horizontal="center" vertical="center" wrapText="1"/>
    </xf>
    <xf numFmtId="0" fontId="33" fillId="15" borderId="10" xfId="1" applyFont="1" applyFill="1" applyBorder="1" applyAlignment="1">
      <alignment horizontal="center" vertical="center" wrapText="1"/>
    </xf>
    <xf numFmtId="0" fontId="33" fillId="15" borderId="12" xfId="1" applyFont="1" applyFill="1" applyBorder="1" applyAlignment="1">
      <alignment horizontal="center" vertical="center" wrapText="1"/>
    </xf>
    <xf numFmtId="0" fontId="33" fillId="0" borderId="10" xfId="1" applyFont="1" applyBorder="1" applyAlignment="1">
      <alignment horizontal="center" vertical="center" wrapText="1"/>
    </xf>
    <xf numFmtId="0" fontId="33" fillId="0" borderId="12" xfId="1" applyFont="1" applyBorder="1" applyAlignment="1">
      <alignment horizontal="center" vertical="center" wrapText="1"/>
    </xf>
    <xf numFmtId="0" fontId="31" fillId="0" borderId="0" xfId="3" applyFont="1" applyAlignment="1">
      <alignment horizontal="center"/>
    </xf>
    <xf numFmtId="0" fontId="37" fillId="0" borderId="0" xfId="1" applyFont="1" applyAlignment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34" fillId="0" borderId="1" xfId="1" applyFont="1" applyBorder="1" applyAlignment="1">
      <alignment horizontal="left" vertical="center" wrapText="1"/>
    </xf>
    <xf numFmtId="0" fontId="37" fillId="13" borderId="10" xfId="1" applyFont="1" applyFill="1" applyBorder="1" applyAlignment="1">
      <alignment horizontal="center" vertical="center" wrapText="1"/>
    </xf>
    <xf numFmtId="0" fontId="37" fillId="13" borderId="11" xfId="1" applyFont="1" applyFill="1" applyBorder="1" applyAlignment="1">
      <alignment horizontal="center" vertical="center" wrapText="1"/>
    </xf>
    <xf numFmtId="0" fontId="37" fillId="13" borderId="12" xfId="1" applyFont="1" applyFill="1" applyBorder="1" applyAlignment="1">
      <alignment horizontal="center" vertical="center" wrapText="1"/>
    </xf>
    <xf numFmtId="49" fontId="33" fillId="0" borderId="10" xfId="1" applyNumberFormat="1" applyFont="1" applyBorder="1" applyAlignment="1">
      <alignment horizontal="center" vertical="center" wrapText="1"/>
    </xf>
    <xf numFmtId="49" fontId="33" fillId="0" borderId="12" xfId="1" applyNumberFormat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34" fillId="0" borderId="10" xfId="1" applyFont="1" applyBorder="1" applyAlignment="1">
      <alignment horizontal="center" vertical="center" wrapText="1"/>
    </xf>
    <xf numFmtId="0" fontId="34" fillId="0" borderId="12" xfId="1" applyFont="1" applyBorder="1" applyAlignment="1">
      <alignment horizontal="center" vertical="center" wrapText="1"/>
    </xf>
    <xf numFmtId="0" fontId="34" fillId="13" borderId="10" xfId="1" applyFont="1" applyFill="1" applyBorder="1" applyAlignment="1">
      <alignment horizontal="center" vertical="center" wrapText="1"/>
    </xf>
    <xf numFmtId="0" fontId="34" fillId="13" borderId="12" xfId="1" applyFont="1" applyFill="1" applyBorder="1" applyAlignment="1">
      <alignment horizontal="center" vertical="center" wrapText="1"/>
    </xf>
    <xf numFmtId="0" fontId="33" fillId="6" borderId="10" xfId="1" applyFont="1" applyFill="1" applyBorder="1" applyAlignment="1">
      <alignment horizontal="center" vertical="center" wrapText="1"/>
    </xf>
    <xf numFmtId="0" fontId="33" fillId="6" borderId="12" xfId="1" applyFont="1" applyFill="1" applyBorder="1" applyAlignment="1">
      <alignment horizontal="center" vertical="center" wrapText="1"/>
    </xf>
    <xf numFmtId="0" fontId="37" fillId="0" borderId="1" xfId="1" applyFont="1" applyBorder="1" applyAlignment="1">
      <alignment horizontal="left" vertical="center" wrapText="1"/>
    </xf>
    <xf numFmtId="0" fontId="159" fillId="14" borderId="10" xfId="1" applyFont="1" applyFill="1" applyBorder="1" applyAlignment="1">
      <alignment horizontal="left" vertical="top" wrapText="1"/>
    </xf>
    <xf numFmtId="0" fontId="159" fillId="14" borderId="11" xfId="1" applyFont="1" applyFill="1" applyBorder="1" applyAlignment="1">
      <alignment horizontal="left" vertical="top" wrapText="1"/>
    </xf>
    <xf numFmtId="0" fontId="159" fillId="14" borderId="12" xfId="1" applyFont="1" applyFill="1" applyBorder="1" applyAlignment="1">
      <alignment horizontal="left" vertical="top" wrapText="1"/>
    </xf>
    <xf numFmtId="0" fontId="33" fillId="0" borderId="10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left" vertical="center" wrapText="1"/>
    </xf>
    <xf numFmtId="0" fontId="33" fillId="0" borderId="12" xfId="1" applyFont="1" applyBorder="1" applyAlignment="1">
      <alignment horizontal="left" vertical="center" wrapText="1"/>
    </xf>
    <xf numFmtId="0" fontId="38" fillId="24" borderId="1" xfId="1" applyFont="1" applyFill="1" applyBorder="1" applyAlignment="1">
      <alignment horizontal="left" vertical="center" wrapText="1"/>
    </xf>
    <xf numFmtId="0" fontId="38" fillId="24" borderId="11" xfId="1" applyFont="1" applyFill="1" applyBorder="1" applyAlignment="1">
      <alignment horizontal="left" vertical="center" wrapText="1"/>
    </xf>
    <xf numFmtId="0" fontId="38" fillId="24" borderId="12" xfId="1" applyFont="1" applyFill="1" applyBorder="1" applyAlignment="1">
      <alignment horizontal="left" vertical="center" wrapText="1"/>
    </xf>
    <xf numFmtId="0" fontId="33" fillId="3" borderId="1" xfId="1" applyFont="1" applyFill="1" applyBorder="1" applyAlignment="1">
      <alignment horizontal="left" vertical="center" wrapText="1"/>
    </xf>
    <xf numFmtId="0" fontId="38" fillId="15" borderId="10" xfId="1" applyFont="1" applyFill="1" applyBorder="1" applyAlignment="1">
      <alignment vertical="center" wrapText="1"/>
    </xf>
    <xf numFmtId="0" fontId="38" fillId="15" borderId="11" xfId="1" applyFont="1" applyFill="1" applyBorder="1" applyAlignment="1">
      <alignment vertical="center" wrapText="1"/>
    </xf>
    <xf numFmtId="0" fontId="38" fillId="15" borderId="12" xfId="1" applyFont="1" applyFill="1" applyBorder="1" applyAlignment="1">
      <alignment vertical="center" wrapText="1"/>
    </xf>
    <xf numFmtId="0" fontId="33" fillId="15" borderId="10" xfId="1" applyFont="1" applyFill="1" applyBorder="1" applyAlignment="1">
      <alignment vertical="center" wrapText="1"/>
    </xf>
    <xf numFmtId="0" fontId="33" fillId="15" borderId="11" xfId="1" applyFont="1" applyFill="1" applyBorder="1" applyAlignment="1">
      <alignment vertical="center" wrapText="1"/>
    </xf>
    <xf numFmtId="0" fontId="33" fillId="15" borderId="12" xfId="1" applyFont="1" applyFill="1" applyBorder="1" applyAlignment="1">
      <alignment vertical="center" wrapText="1"/>
    </xf>
    <xf numFmtId="0" fontId="33" fillId="14" borderId="10" xfId="1" applyFont="1" applyFill="1" applyBorder="1" applyAlignment="1">
      <alignment horizontal="left" vertical="center" wrapText="1"/>
    </xf>
    <xf numFmtId="0" fontId="33" fillId="14" borderId="11" xfId="1" applyFont="1" applyFill="1" applyBorder="1" applyAlignment="1">
      <alignment horizontal="left" vertical="center" wrapText="1"/>
    </xf>
    <xf numFmtId="0" fontId="33" fillId="14" borderId="12" xfId="1" applyFont="1" applyFill="1" applyBorder="1" applyAlignment="1">
      <alignment horizontal="left" vertical="center" wrapText="1"/>
    </xf>
    <xf numFmtId="0" fontId="46" fillId="14" borderId="10" xfId="1" applyFont="1" applyFill="1" applyBorder="1" applyAlignment="1">
      <alignment horizontal="left" vertical="center" wrapText="1"/>
    </xf>
    <xf numFmtId="0" fontId="46" fillId="14" borderId="11" xfId="1" applyFont="1" applyFill="1" applyBorder="1" applyAlignment="1">
      <alignment horizontal="left" vertical="center" wrapText="1"/>
    </xf>
    <xf numFmtId="0" fontId="46" fillId="14" borderId="12" xfId="1" applyFont="1" applyFill="1" applyBorder="1" applyAlignment="1">
      <alignment horizontal="left" vertical="center" wrapText="1"/>
    </xf>
    <xf numFmtId="0" fontId="28" fillId="0" borderId="0" xfId="3" applyFont="1" applyAlignment="1" applyProtection="1">
      <alignment horizontal="center"/>
      <protection locked="0"/>
    </xf>
    <xf numFmtId="0" fontId="82" fillId="0" borderId="0" xfId="1" applyFont="1" applyAlignment="1" applyProtection="1">
      <alignment horizontal="center" vertical="center"/>
      <protection locked="0"/>
    </xf>
    <xf numFmtId="0" fontId="33" fillId="15" borderId="1" xfId="1" applyFont="1" applyFill="1" applyBorder="1" applyAlignment="1">
      <alignment horizontal="left" vertical="center" wrapText="1"/>
    </xf>
    <xf numFmtId="0" fontId="38" fillId="14" borderId="1" xfId="1" applyFont="1" applyFill="1" applyBorder="1" applyAlignment="1">
      <alignment horizontal="left" vertical="center" wrapText="1"/>
    </xf>
    <xf numFmtId="0" fontId="37" fillId="22" borderId="1" xfId="1" applyFont="1" applyFill="1" applyBorder="1" applyAlignment="1">
      <alignment horizontal="left" vertical="center" wrapText="1"/>
    </xf>
    <xf numFmtId="0" fontId="38" fillId="9" borderId="10" xfId="1" applyFont="1" applyFill="1" applyBorder="1" applyAlignment="1" applyProtection="1">
      <alignment horizontal="left" vertical="center" wrapText="1"/>
      <protection locked="0"/>
    </xf>
    <xf numFmtId="0" fontId="38" fillId="9" borderId="11" xfId="1" applyFont="1" applyFill="1" applyBorder="1" applyAlignment="1" applyProtection="1">
      <alignment horizontal="left" vertical="center" wrapText="1"/>
      <protection locked="0"/>
    </xf>
    <xf numFmtId="0" fontId="38" fillId="9" borderId="12" xfId="1" applyFont="1" applyFill="1" applyBorder="1" applyAlignment="1" applyProtection="1">
      <alignment horizontal="left" vertical="center" wrapText="1"/>
      <protection locked="0"/>
    </xf>
    <xf numFmtId="0" fontId="37" fillId="28" borderId="10" xfId="1" applyFont="1" applyFill="1" applyBorder="1" applyAlignment="1">
      <alignment horizontal="left" vertical="center"/>
    </xf>
    <xf numFmtId="0" fontId="37" fillId="28" borderId="11" xfId="1" applyFont="1" applyFill="1" applyBorder="1" applyAlignment="1">
      <alignment horizontal="left" vertical="center"/>
    </xf>
    <xf numFmtId="0" fontId="37" fillId="28" borderId="12" xfId="1" applyFont="1" applyFill="1" applyBorder="1" applyAlignment="1">
      <alignment horizontal="left" vertical="center"/>
    </xf>
    <xf numFmtId="0" fontId="54" fillId="14" borderId="1" xfId="1" applyFont="1" applyFill="1" applyBorder="1" applyAlignment="1">
      <alignment horizontal="left" vertical="center" wrapText="1"/>
    </xf>
    <xf numFmtId="0" fontId="100" fillId="5" borderId="10" xfId="1" applyFont="1" applyFill="1" applyBorder="1" applyAlignment="1">
      <alignment horizontal="left" vertical="center" wrapText="1"/>
    </xf>
    <xf numFmtId="0" fontId="100" fillId="5" borderId="11" xfId="1" applyFont="1" applyFill="1" applyBorder="1" applyAlignment="1">
      <alignment horizontal="left" vertical="center" wrapText="1"/>
    </xf>
    <xf numFmtId="0" fontId="100" fillId="5" borderId="12" xfId="1" applyFont="1" applyFill="1" applyBorder="1" applyAlignment="1">
      <alignment horizontal="left" vertical="center" wrapText="1"/>
    </xf>
    <xf numFmtId="0" fontId="37" fillId="27" borderId="10" xfId="1" applyFont="1" applyFill="1" applyBorder="1" applyAlignment="1">
      <alignment horizontal="left" vertical="center" wrapText="1"/>
    </xf>
    <xf numFmtId="0" fontId="37" fillId="27" borderId="11" xfId="1" applyFont="1" applyFill="1" applyBorder="1" applyAlignment="1">
      <alignment horizontal="left" vertical="center" wrapText="1"/>
    </xf>
    <xf numFmtId="0" fontId="37" fillId="27" borderId="12" xfId="1" applyFont="1" applyFill="1" applyBorder="1" applyAlignment="1">
      <alignment horizontal="left" vertical="center" wrapText="1"/>
    </xf>
    <xf numFmtId="0" fontId="37" fillId="19" borderId="1" xfId="1" applyFont="1" applyFill="1" applyBorder="1" applyAlignment="1">
      <alignment horizontal="left" vertical="center" wrapText="1"/>
    </xf>
    <xf numFmtId="0" fontId="38" fillId="14" borderId="10" xfId="1" applyFont="1" applyFill="1" applyBorder="1" applyAlignment="1" applyProtection="1">
      <alignment horizontal="left" vertical="center" wrapText="1"/>
      <protection locked="0"/>
    </xf>
    <xf numFmtId="0" fontId="38" fillId="14" borderId="11" xfId="1" applyFont="1" applyFill="1" applyBorder="1" applyAlignment="1" applyProtection="1">
      <alignment horizontal="left" vertical="center" wrapText="1"/>
      <protection locked="0"/>
    </xf>
    <xf numFmtId="0" fontId="38" fillId="14" borderId="12" xfId="1" applyFont="1" applyFill="1" applyBorder="1" applyAlignment="1" applyProtection="1">
      <alignment horizontal="left" vertical="center" wrapText="1"/>
      <protection locked="0"/>
    </xf>
    <xf numFmtId="0" fontId="54" fillId="14" borderId="10" xfId="1" applyFont="1" applyFill="1" applyBorder="1" applyAlignment="1">
      <alignment horizontal="left" wrapText="1"/>
    </xf>
    <xf numFmtId="0" fontId="54" fillId="14" borderId="11" xfId="1" applyFont="1" applyFill="1" applyBorder="1" applyAlignment="1">
      <alignment horizontal="left" wrapText="1"/>
    </xf>
    <xf numFmtId="0" fontId="54" fillId="14" borderId="12" xfId="1" applyFont="1" applyFill="1" applyBorder="1" applyAlignment="1">
      <alignment horizontal="left" wrapText="1"/>
    </xf>
    <xf numFmtId="0" fontId="37" fillId="15" borderId="10" xfId="1" applyFont="1" applyFill="1" applyBorder="1" applyAlignment="1">
      <alignment horizontal="left" wrapText="1"/>
    </xf>
    <xf numFmtId="0" fontId="37" fillId="15" borderId="11" xfId="1" applyFont="1" applyFill="1" applyBorder="1" applyAlignment="1">
      <alignment horizontal="left" wrapText="1"/>
    </xf>
    <xf numFmtId="0" fontId="37" fillId="15" borderId="12" xfId="1" applyFont="1" applyFill="1" applyBorder="1" applyAlignment="1">
      <alignment horizontal="left" wrapText="1"/>
    </xf>
    <xf numFmtId="0" fontId="37" fillId="27" borderId="10" xfId="1" applyFont="1" applyFill="1" applyBorder="1" applyAlignment="1">
      <alignment horizontal="left" wrapText="1"/>
    </xf>
    <xf numFmtId="0" fontId="37" fillId="27" borderId="11" xfId="1" applyFont="1" applyFill="1" applyBorder="1" applyAlignment="1">
      <alignment horizontal="left" wrapText="1"/>
    </xf>
    <xf numFmtId="0" fontId="37" fillId="27" borderId="12" xfId="1" applyFont="1" applyFill="1" applyBorder="1" applyAlignment="1">
      <alignment horizontal="left" wrapText="1"/>
    </xf>
    <xf numFmtId="0" fontId="54" fillId="14" borderId="10" xfId="1" applyFont="1" applyFill="1" applyBorder="1" applyAlignment="1">
      <alignment horizontal="left" vertical="center" wrapText="1"/>
    </xf>
    <xf numFmtId="0" fontId="54" fillId="14" borderId="11" xfId="1" applyFont="1" applyFill="1" applyBorder="1" applyAlignment="1">
      <alignment horizontal="left" vertical="center" wrapText="1"/>
    </xf>
    <xf numFmtId="0" fontId="54" fillId="14" borderId="12" xfId="1" applyFont="1" applyFill="1" applyBorder="1" applyAlignment="1">
      <alignment horizontal="left" vertical="center" wrapText="1"/>
    </xf>
    <xf numFmtId="0" fontId="112" fillId="14" borderId="10" xfId="1" applyFont="1" applyFill="1" applyBorder="1" applyAlignment="1">
      <alignment horizontal="center" vertical="center" wrapText="1"/>
    </xf>
    <xf numFmtId="0" fontId="112" fillId="14" borderId="12" xfId="1" applyFont="1" applyFill="1" applyBorder="1" applyAlignment="1">
      <alignment horizontal="center" vertical="center" wrapText="1"/>
    </xf>
    <xf numFmtId="0" fontId="157" fillId="0" borderId="1" xfId="1" applyFont="1" applyBorder="1" applyAlignment="1">
      <alignment horizontal="left" vertical="center" wrapText="1"/>
    </xf>
    <xf numFmtId="0" fontId="34" fillId="14" borderId="10" xfId="1" applyFont="1" applyFill="1" applyBorder="1" applyAlignment="1">
      <alignment horizontal="center" vertical="center" wrapText="1"/>
    </xf>
    <xf numFmtId="0" fontId="34" fillId="14" borderId="12" xfId="1" applyFont="1" applyFill="1" applyBorder="1" applyAlignment="1">
      <alignment horizontal="center" vertical="center" wrapText="1"/>
    </xf>
    <xf numFmtId="0" fontId="33" fillId="14" borderId="1" xfId="1" applyFont="1" applyFill="1" applyBorder="1" applyAlignment="1">
      <alignment horizontal="left" vertical="center" wrapText="1"/>
    </xf>
    <xf numFmtId="0" fontId="33" fillId="25" borderId="1" xfId="1" applyFont="1" applyFill="1" applyBorder="1" applyAlignment="1">
      <alignment horizontal="left" vertical="center" wrapText="1"/>
    </xf>
    <xf numFmtId="0" fontId="111" fillId="14" borderId="1" xfId="1" applyFont="1" applyFill="1" applyBorder="1" applyAlignment="1">
      <alignment horizontal="left" vertical="center" wrapText="1"/>
    </xf>
    <xf numFmtId="0" fontId="33" fillId="24" borderId="10" xfId="1" applyFont="1" applyFill="1" applyBorder="1" applyAlignment="1">
      <alignment horizontal="center" vertical="center" wrapText="1"/>
    </xf>
    <xf numFmtId="0" fontId="33" fillId="24" borderId="12" xfId="1" applyFont="1" applyFill="1" applyBorder="1" applyAlignment="1">
      <alignment horizontal="center" vertical="center" wrapText="1"/>
    </xf>
    <xf numFmtId="0" fontId="33" fillId="3" borderId="10" xfId="1" applyFont="1" applyFill="1" applyBorder="1" applyAlignment="1">
      <alignment horizontal="center" vertical="center" wrapText="1"/>
    </xf>
    <xf numFmtId="0" fontId="33" fillId="3" borderId="12" xfId="1" applyFont="1" applyFill="1" applyBorder="1" applyAlignment="1">
      <alignment horizontal="center" vertical="center" wrapText="1"/>
    </xf>
    <xf numFmtId="0" fontId="37" fillId="0" borderId="0" xfId="1" applyFont="1" applyAlignment="1" applyProtection="1">
      <alignment horizontal="center" wrapText="1"/>
      <protection locked="0"/>
    </xf>
    <xf numFmtId="0" fontId="33" fillId="0" borderId="1" xfId="1" applyFont="1" applyBorder="1" applyAlignment="1">
      <alignment vertical="center" wrapText="1"/>
    </xf>
    <xf numFmtId="0" fontId="33" fillId="14" borderId="1" xfId="1" applyFont="1" applyFill="1" applyBorder="1" applyAlignment="1">
      <alignment vertical="center" wrapText="1"/>
    </xf>
    <xf numFmtId="0" fontId="33" fillId="15" borderId="1" xfId="1" applyFont="1" applyFill="1" applyBorder="1" applyAlignment="1">
      <alignment vertical="center" wrapText="1"/>
    </xf>
    <xf numFmtId="0" fontId="38" fillId="3" borderId="1" xfId="1" applyFont="1" applyFill="1" applyBorder="1" applyAlignment="1">
      <alignment horizontal="left" vertical="center" wrapText="1"/>
    </xf>
    <xf numFmtId="0" fontId="34" fillId="2" borderId="10" xfId="1" applyFont="1" applyFill="1" applyBorder="1" applyAlignment="1">
      <alignment horizontal="left" vertical="center" wrapText="1"/>
    </xf>
    <xf numFmtId="0" fontId="34" fillId="2" borderId="11" xfId="1" applyFont="1" applyFill="1" applyBorder="1" applyAlignment="1">
      <alignment horizontal="left" vertical="center" wrapText="1"/>
    </xf>
    <xf numFmtId="0" fontId="34" fillId="2" borderId="12" xfId="1" applyFont="1" applyFill="1" applyBorder="1" applyAlignment="1">
      <alignment horizontal="left" vertical="center" wrapText="1"/>
    </xf>
    <xf numFmtId="0" fontId="33" fillId="14" borderId="10" xfId="1" applyFont="1" applyFill="1" applyBorder="1" applyAlignment="1">
      <alignment horizontal="left" vertical="top" wrapText="1"/>
    </xf>
    <xf numFmtId="0" fontId="33" fillId="14" borderId="11" xfId="1" applyFont="1" applyFill="1" applyBorder="1" applyAlignment="1">
      <alignment horizontal="left" vertical="top" wrapText="1"/>
    </xf>
    <xf numFmtId="0" fontId="33" fillId="14" borderId="12" xfId="1" applyFont="1" applyFill="1" applyBorder="1" applyAlignment="1">
      <alignment horizontal="left" vertical="top" wrapText="1"/>
    </xf>
    <xf numFmtId="0" fontId="50" fillId="0" borderId="0" xfId="3" applyFont="1" applyAlignment="1">
      <alignment horizontal="center" vertical="center"/>
    </xf>
    <xf numFmtId="0" fontId="29" fillId="0" borderId="0" xfId="3" applyFont="1" applyAlignment="1" applyProtection="1">
      <alignment horizontal="center"/>
      <protection locked="0"/>
    </xf>
    <xf numFmtId="0" fontId="38" fillId="0" borderId="0" xfId="1" applyFont="1" applyAlignment="1">
      <alignment horizontal="center" vertical="center"/>
    </xf>
    <xf numFmtId="0" fontId="54" fillId="0" borderId="0" xfId="1" applyFont="1" applyAlignment="1" applyProtection="1">
      <alignment horizontal="center" vertical="center" wrapText="1"/>
      <protection locked="0"/>
    </xf>
    <xf numFmtId="0" fontId="160" fillId="0" borderId="0" xfId="1" applyFont="1" applyAlignment="1">
      <alignment horizontal="center"/>
    </xf>
    <xf numFmtId="0" fontId="42" fillId="0" borderId="0" xfId="3" applyFont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158" fillId="0" borderId="0" xfId="1" applyFont="1" applyAlignment="1">
      <alignment horizontal="center" vertical="center" wrapText="1"/>
    </xf>
    <xf numFmtId="0" fontId="158" fillId="0" borderId="4" xfId="1" applyFont="1" applyBorder="1" applyAlignment="1">
      <alignment horizontal="center" vertical="center" wrapText="1"/>
    </xf>
    <xf numFmtId="0" fontId="156" fillId="9" borderId="0" xfId="1" applyFont="1" applyFill="1" applyAlignment="1" applyProtection="1">
      <alignment horizontal="center" vertical="center"/>
      <protection locked="0"/>
    </xf>
    <xf numFmtId="0" fontId="160" fillId="0" borderId="0" xfId="1" applyFont="1" applyAlignment="1">
      <alignment horizontal="center" vertical="center"/>
    </xf>
    <xf numFmtId="0" fontId="156" fillId="12" borderId="0" xfId="1" applyFont="1" applyFill="1" applyAlignment="1" applyProtection="1">
      <alignment horizontal="center" vertical="center"/>
      <protection locked="0"/>
    </xf>
    <xf numFmtId="0" fontId="156" fillId="12" borderId="4" xfId="1" applyFont="1" applyFill="1" applyBorder="1" applyAlignment="1" applyProtection="1">
      <alignment horizontal="center" vertical="center"/>
      <protection locked="0"/>
    </xf>
    <xf numFmtId="0" fontId="50" fillId="0" borderId="0" xfId="3" applyFont="1" applyAlignment="1">
      <alignment horizontal="left" vertical="center"/>
    </xf>
    <xf numFmtId="0" fontId="47" fillId="0" borderId="0" xfId="1" applyFont="1" applyAlignment="1" applyProtection="1">
      <alignment horizontal="left"/>
      <protection locked="0"/>
    </xf>
    <xf numFmtId="0" fontId="47" fillId="0" borderId="0" xfId="1" applyFont="1" applyAlignment="1">
      <alignment horizontal="left"/>
    </xf>
    <xf numFmtId="0" fontId="50" fillId="0" borderId="0" xfId="3" applyFont="1" applyAlignment="1">
      <alignment horizontal="center"/>
    </xf>
    <xf numFmtId="0" fontId="50" fillId="0" borderId="4" xfId="3" applyFont="1" applyBorder="1" applyAlignment="1">
      <alignment horizontal="center"/>
    </xf>
    <xf numFmtId="0" fontId="210" fillId="0" borderId="5" xfId="3" applyFont="1" applyBorder="1" applyAlignment="1">
      <alignment horizontal="center" vertical="top"/>
    </xf>
    <xf numFmtId="0" fontId="46" fillId="0" borderId="0" xfId="0" applyFont="1" applyAlignment="1" applyProtection="1">
      <alignment horizontal="left" wrapText="1"/>
      <protection locked="0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159" fillId="2" borderId="10" xfId="1" applyFont="1" applyFill="1" applyBorder="1" applyAlignment="1">
      <alignment horizontal="left" vertical="top" wrapText="1"/>
    </xf>
    <xf numFmtId="0" fontId="159" fillId="2" borderId="11" xfId="1" applyFont="1" applyFill="1" applyBorder="1" applyAlignment="1">
      <alignment horizontal="left" vertical="top" wrapText="1"/>
    </xf>
    <xf numFmtId="0" fontId="159" fillId="2" borderId="12" xfId="1" applyFont="1" applyFill="1" applyBorder="1" applyAlignment="1">
      <alignment horizontal="left" vertical="top" wrapText="1"/>
    </xf>
    <xf numFmtId="0" fontId="38" fillId="0" borderId="10" xfId="1" applyFont="1" applyBorder="1" applyAlignment="1">
      <alignment horizontal="left" vertical="center" wrapText="1"/>
    </xf>
    <xf numFmtId="0" fontId="38" fillId="0" borderId="11" xfId="1" applyFont="1" applyBorder="1" applyAlignment="1">
      <alignment horizontal="left" vertical="center" wrapText="1"/>
    </xf>
    <xf numFmtId="0" fontId="38" fillId="0" borderId="12" xfId="1" applyFont="1" applyBorder="1" applyAlignment="1">
      <alignment horizontal="left" vertical="center" wrapText="1"/>
    </xf>
    <xf numFmtId="0" fontId="47" fillId="0" borderId="0" xfId="0" applyFont="1" applyAlignment="1">
      <alignment horizontal="right"/>
    </xf>
    <xf numFmtId="0" fontId="47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>
      <alignment horizontal="justify" wrapText="1"/>
    </xf>
    <xf numFmtId="0" fontId="52" fillId="0" borderId="0" xfId="0" applyFont="1" applyAlignment="1">
      <alignment horizontal="left"/>
    </xf>
    <xf numFmtId="0" fontId="46" fillId="0" borderId="0" xfId="0" applyFont="1" applyAlignment="1">
      <alignment horizontal="justify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52" fillId="0" borderId="0" xfId="0" applyFont="1" applyAlignment="1">
      <alignment horizontal="center" vertical="top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/>
    <xf numFmtId="0" fontId="47" fillId="0" borderId="0" xfId="0" applyFont="1" applyAlignment="1">
      <alignment horizontal="right" vertical="center" wrapText="1"/>
    </xf>
    <xf numFmtId="0" fontId="47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100" fillId="3" borderId="10" xfId="1" applyFont="1" applyFill="1" applyBorder="1" applyAlignment="1">
      <alignment horizontal="left" vertical="center" wrapText="1"/>
    </xf>
    <xf numFmtId="0" fontId="100" fillId="3" borderId="11" xfId="1" applyFont="1" applyFill="1" applyBorder="1" applyAlignment="1">
      <alignment horizontal="left" vertical="center" wrapText="1"/>
    </xf>
    <xf numFmtId="0" fontId="100" fillId="3" borderId="12" xfId="1" applyFont="1" applyFill="1" applyBorder="1" applyAlignment="1">
      <alignment horizontal="left" vertical="center" wrapText="1"/>
    </xf>
    <xf numFmtId="0" fontId="100" fillId="2" borderId="10" xfId="1" applyFont="1" applyFill="1" applyBorder="1" applyAlignment="1" applyProtection="1">
      <alignment horizontal="left" vertical="center" wrapText="1"/>
      <protection locked="0"/>
    </xf>
    <xf numFmtId="0" fontId="100" fillId="2" borderId="11" xfId="1" applyFont="1" applyFill="1" applyBorder="1" applyAlignment="1" applyProtection="1">
      <alignment horizontal="left" vertical="center" wrapText="1"/>
      <protection locked="0"/>
    </xf>
    <xf numFmtId="0" fontId="100" fillId="2" borderId="12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49" fillId="26" borderId="10" xfId="1" applyFont="1" applyFill="1" applyBorder="1" applyAlignment="1">
      <alignment horizontal="left" vertical="center" wrapText="1"/>
    </xf>
    <xf numFmtId="0" fontId="149" fillId="26" borderId="11" xfId="1" applyFont="1" applyFill="1" applyBorder="1" applyAlignment="1">
      <alignment horizontal="left" vertical="center" wrapText="1"/>
    </xf>
    <xf numFmtId="0" fontId="149" fillId="26" borderId="12" xfId="1" applyFont="1" applyFill="1" applyBorder="1" applyAlignment="1">
      <alignment horizontal="left" vertical="center" wrapText="1"/>
    </xf>
    <xf numFmtId="0" fontId="100" fillId="27" borderId="10" xfId="1" applyFont="1" applyFill="1" applyBorder="1" applyAlignment="1">
      <alignment horizontal="left" vertical="center" wrapText="1"/>
    </xf>
    <xf numFmtId="0" fontId="100" fillId="27" borderId="11" xfId="1" applyFont="1" applyFill="1" applyBorder="1" applyAlignment="1">
      <alignment horizontal="left" vertical="center" wrapText="1"/>
    </xf>
    <xf numFmtId="0" fontId="100" fillId="27" borderId="12" xfId="1" applyFont="1" applyFill="1" applyBorder="1" applyAlignment="1">
      <alignment horizontal="left" vertical="center" wrapText="1"/>
    </xf>
    <xf numFmtId="0" fontId="101" fillId="2" borderId="10" xfId="1" applyFont="1" applyFill="1" applyBorder="1" applyAlignment="1" applyProtection="1">
      <alignment horizontal="left" vertical="center" wrapText="1"/>
      <protection locked="0"/>
    </xf>
    <xf numFmtId="0" fontId="101" fillId="2" borderId="11" xfId="1" applyFont="1" applyFill="1" applyBorder="1" applyAlignment="1" applyProtection="1">
      <alignment horizontal="left" vertical="center" wrapText="1"/>
      <protection locked="0"/>
    </xf>
    <xf numFmtId="0" fontId="101" fillId="2" borderId="12" xfId="1" applyFont="1" applyFill="1" applyBorder="1" applyAlignment="1" applyProtection="1">
      <alignment horizontal="left" vertical="center" wrapText="1"/>
      <protection locked="0"/>
    </xf>
    <xf numFmtId="0" fontId="100" fillId="15" borderId="10" xfId="1" applyFont="1" applyFill="1" applyBorder="1" applyAlignment="1">
      <alignment horizontal="left" vertical="center" wrapText="1"/>
    </xf>
    <xf numFmtId="0" fontId="100" fillId="15" borderId="11" xfId="1" applyFont="1" applyFill="1" applyBorder="1" applyAlignment="1">
      <alignment horizontal="left" vertical="center" wrapText="1"/>
    </xf>
    <xf numFmtId="0" fontId="100" fillId="15" borderId="12" xfId="1" applyFont="1" applyFill="1" applyBorder="1" applyAlignment="1">
      <alignment horizontal="left" vertical="center" wrapText="1"/>
    </xf>
    <xf numFmtId="0" fontId="38" fillId="2" borderId="10" xfId="1" applyFont="1" applyFill="1" applyBorder="1" applyAlignment="1" applyProtection="1">
      <alignment horizontal="left" vertical="center" wrapText="1"/>
      <protection locked="0"/>
    </xf>
    <xf numFmtId="0" fontId="38" fillId="2" borderId="11" xfId="1" applyFont="1" applyFill="1" applyBorder="1" applyAlignment="1" applyProtection="1">
      <alignment horizontal="left" vertical="center" wrapText="1"/>
      <protection locked="0"/>
    </xf>
    <xf numFmtId="0" fontId="38" fillId="2" borderId="12" xfId="1" applyFont="1" applyFill="1" applyBorder="1" applyAlignment="1" applyProtection="1">
      <alignment horizontal="left" vertical="center" wrapText="1"/>
      <protection locked="0"/>
    </xf>
    <xf numFmtId="0" fontId="101" fillId="2" borderId="10" xfId="1" applyFont="1" applyFill="1" applyBorder="1" applyAlignment="1">
      <alignment horizontal="left" vertical="center" wrapText="1"/>
    </xf>
    <xf numFmtId="0" fontId="101" fillId="2" borderId="11" xfId="1" applyFont="1" applyFill="1" applyBorder="1" applyAlignment="1">
      <alignment horizontal="left" vertical="center" wrapText="1"/>
    </xf>
    <xf numFmtId="0" fontId="101" fillId="2" borderId="12" xfId="1" applyFont="1" applyFill="1" applyBorder="1" applyAlignment="1">
      <alignment horizontal="left" vertical="center" wrapText="1"/>
    </xf>
    <xf numFmtId="0" fontId="100" fillId="2" borderId="10" xfId="1" applyFont="1" applyFill="1" applyBorder="1" applyAlignment="1">
      <alignment horizontal="left" vertical="center" wrapText="1"/>
    </xf>
    <xf numFmtId="0" fontId="100" fillId="2" borderId="11" xfId="1" applyFont="1" applyFill="1" applyBorder="1" applyAlignment="1">
      <alignment horizontal="left" vertical="center" wrapText="1"/>
    </xf>
    <xf numFmtId="0" fontId="100" fillId="2" borderId="12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165" fontId="18" fillId="0" borderId="1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46" fillId="0" borderId="5" xfId="1" applyFont="1" applyBorder="1" applyAlignment="1">
      <alignment horizontal="left"/>
    </xf>
    <xf numFmtId="0" fontId="12" fillId="0" borderId="5" xfId="1" applyFont="1" applyBorder="1" applyAlignment="1">
      <alignment horizontal="center" vertical="top"/>
    </xf>
    <xf numFmtId="0" fontId="150" fillId="0" borderId="61" xfId="1" applyFont="1" applyBorder="1" applyAlignment="1">
      <alignment horizontal="center" wrapText="1"/>
    </xf>
    <xf numFmtId="0" fontId="150" fillId="0" borderId="60" xfId="1" applyFont="1" applyBorder="1" applyAlignment="1">
      <alignment horizontal="center" wrapText="1"/>
    </xf>
    <xf numFmtId="0" fontId="92" fillId="0" borderId="68" xfId="5" applyNumberFormat="1" applyFont="1" applyBorder="1" applyAlignment="1" applyProtection="1">
      <alignment horizontal="center" vertical="center" wrapText="1"/>
    </xf>
    <xf numFmtId="0" fontId="92" fillId="0" borderId="41" xfId="5" applyNumberFormat="1" applyFont="1" applyBorder="1" applyAlignment="1" applyProtection="1">
      <alignment horizontal="center" vertical="center" wrapText="1"/>
    </xf>
    <xf numFmtId="0" fontId="92" fillId="0" borderId="52" xfId="5" applyNumberFormat="1" applyFont="1" applyBorder="1" applyAlignment="1" applyProtection="1">
      <alignment horizontal="center" vertical="center" wrapText="1"/>
    </xf>
    <xf numFmtId="0" fontId="92" fillId="0" borderId="69" xfId="5" applyNumberFormat="1" applyFont="1" applyBorder="1" applyAlignment="1" applyProtection="1">
      <alignment horizontal="center" vertical="center" wrapText="1"/>
    </xf>
    <xf numFmtId="165" fontId="151" fillId="0" borderId="44" xfId="1" applyNumberFormat="1" applyFont="1" applyBorder="1" applyAlignment="1">
      <alignment horizontal="center" vertical="center"/>
    </xf>
    <xf numFmtId="165" fontId="151" fillId="0" borderId="30" xfId="1" applyNumberFormat="1" applyFont="1" applyBorder="1" applyAlignment="1">
      <alignment horizontal="center" vertical="center"/>
    </xf>
    <xf numFmtId="165" fontId="151" fillId="0" borderId="57" xfId="1" applyNumberFormat="1" applyFont="1" applyBorder="1" applyAlignment="1">
      <alignment horizontal="center" vertical="center"/>
    </xf>
    <xf numFmtId="0" fontId="146" fillId="0" borderId="0" xfId="1" applyFont="1" applyAlignment="1">
      <alignment horizontal="left"/>
    </xf>
    <xf numFmtId="0" fontId="83" fillId="0" borderId="14" xfId="1" applyFont="1" applyBorder="1" applyAlignment="1">
      <alignment horizontal="center" vertical="center" wrapText="1"/>
    </xf>
    <xf numFmtId="0" fontId="83" fillId="0" borderId="0" xfId="1" applyFont="1" applyAlignment="1">
      <alignment horizontal="center" vertical="center" wrapText="1"/>
    </xf>
    <xf numFmtId="0" fontId="75" fillId="7" borderId="14" xfId="1" applyFont="1" applyFill="1" applyBorder="1" applyAlignment="1">
      <alignment horizontal="left" vertical="center" wrapText="1"/>
    </xf>
    <xf numFmtId="0" fontId="75" fillId="7" borderId="0" xfId="1" applyFont="1" applyFill="1" applyAlignment="1">
      <alignment horizontal="left" vertical="center" wrapText="1"/>
    </xf>
    <xf numFmtId="0" fontId="96" fillId="7" borderId="4" xfId="1" applyFont="1" applyFill="1" applyBorder="1" applyAlignment="1" applyProtection="1">
      <alignment horizontal="left" wrapText="1"/>
      <protection locked="0"/>
    </xf>
    <xf numFmtId="0" fontId="75" fillId="0" borderId="1" xfId="1" applyFont="1" applyBorder="1" applyAlignment="1">
      <alignment horizontal="left" vertical="center" wrapText="1"/>
    </xf>
    <xf numFmtId="0" fontId="108" fillId="0" borderId="1" xfId="1" applyFont="1" applyBorder="1" applyAlignment="1">
      <alignment horizontal="left" vertical="center" wrapText="1"/>
    </xf>
    <xf numFmtId="0" fontId="55" fillId="0" borderId="0" xfId="1" applyFont="1" applyAlignment="1">
      <alignment horizontal="left" vertical="center" wrapText="1"/>
    </xf>
    <xf numFmtId="0" fontId="37" fillId="0" borderId="0" xfId="1" applyFont="1" applyAlignment="1">
      <alignment horizontal="center" vertical="center" wrapText="1"/>
    </xf>
    <xf numFmtId="0" fontId="75" fillId="0" borderId="10" xfId="1" applyFont="1" applyBorder="1" applyAlignment="1">
      <alignment horizontal="center" vertical="center" wrapText="1"/>
    </xf>
    <xf numFmtId="0" fontId="75" fillId="0" borderId="11" xfId="1" applyFont="1" applyBorder="1" applyAlignment="1">
      <alignment horizontal="center" vertical="center" wrapText="1"/>
    </xf>
    <xf numFmtId="0" fontId="75" fillId="0" borderId="12" xfId="1" applyFont="1" applyBorder="1" applyAlignment="1">
      <alignment horizontal="center" vertical="center" wrapText="1"/>
    </xf>
    <xf numFmtId="0" fontId="38" fillId="6" borderId="1" xfId="1" applyFont="1" applyFill="1" applyBorder="1" applyAlignment="1">
      <alignment vertical="center" wrapText="1"/>
    </xf>
    <xf numFmtId="0" fontId="117" fillId="14" borderId="1" xfId="1" applyFont="1" applyFill="1" applyBorder="1" applyAlignment="1">
      <alignment horizontal="left" vertical="center" wrapText="1"/>
    </xf>
    <xf numFmtId="3" fontId="24" fillId="2" borderId="2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173" fillId="2" borderId="2" xfId="0" applyFont="1" applyFill="1" applyBorder="1" applyAlignment="1">
      <alignment horizontal="center" vertical="center"/>
    </xf>
    <xf numFmtId="0" fontId="173" fillId="2" borderId="13" xfId="0" applyFont="1" applyFill="1" applyBorder="1" applyAlignment="1">
      <alignment horizontal="center" vertical="center"/>
    </xf>
    <xf numFmtId="0" fontId="103" fillId="13" borderId="10" xfId="0" applyFont="1" applyFill="1" applyBorder="1" applyAlignment="1">
      <alignment horizontal="center" vertical="center"/>
    </xf>
    <xf numFmtId="0" fontId="103" fillId="13" borderId="11" xfId="0" applyFont="1" applyFill="1" applyBorder="1" applyAlignment="1">
      <alignment horizontal="center" vertical="center"/>
    </xf>
    <xf numFmtId="0" fontId="103" fillId="13" borderId="6" xfId="0" applyFont="1" applyFill="1" applyBorder="1" applyAlignment="1">
      <alignment horizontal="center" vertical="center"/>
    </xf>
    <xf numFmtId="0" fontId="103" fillId="13" borderId="5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left" vertical="center"/>
    </xf>
    <xf numFmtId="0" fontId="24" fillId="27" borderId="11" xfId="0" applyFont="1" applyFill="1" applyBorder="1" applyAlignment="1">
      <alignment horizontal="left" vertical="center"/>
    </xf>
    <xf numFmtId="0" fontId="24" fillId="27" borderId="12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left" vertical="center"/>
    </xf>
    <xf numFmtId="0" fontId="24" fillId="12" borderId="11" xfId="0" applyFont="1" applyFill="1" applyBorder="1" applyAlignment="1">
      <alignment horizontal="left" vertical="center"/>
    </xf>
    <xf numFmtId="0" fontId="24" fillId="12" borderId="12" xfId="0" applyFont="1" applyFill="1" applyBorder="1" applyAlignment="1">
      <alignment horizontal="left" vertical="center"/>
    </xf>
    <xf numFmtId="3" fontId="24" fillId="2" borderId="2" xfId="0" applyNumberFormat="1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12" borderId="10" xfId="0" applyFont="1" applyFill="1" applyBorder="1" applyAlignment="1" applyProtection="1">
      <alignment horizontal="left" vertical="center"/>
      <protection locked="0"/>
    </xf>
    <xf numFmtId="0" fontId="24" fillId="12" borderId="11" xfId="0" applyFont="1" applyFill="1" applyBorder="1" applyAlignment="1" applyProtection="1">
      <alignment horizontal="left" vertical="center"/>
      <protection locked="0"/>
    </xf>
    <xf numFmtId="0" fontId="24" fillId="12" borderId="12" xfId="0" applyFont="1" applyFill="1" applyBorder="1" applyAlignment="1" applyProtection="1">
      <alignment horizontal="left" vertical="center"/>
      <protection locked="0"/>
    </xf>
    <xf numFmtId="0" fontId="103" fillId="5" borderId="10" xfId="0" applyFont="1" applyFill="1" applyBorder="1" applyAlignment="1">
      <alignment horizontal="center" vertical="center"/>
    </xf>
    <xf numFmtId="0" fontId="103" fillId="5" borderId="11" xfId="0" applyFont="1" applyFill="1" applyBorder="1" applyAlignment="1">
      <alignment horizontal="center" vertical="center"/>
    </xf>
    <xf numFmtId="0" fontId="103" fillId="5" borderId="12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 applyProtection="1">
      <alignment horizontal="center" vertical="center"/>
      <protection locked="0"/>
    </xf>
    <xf numFmtId="0" fontId="103" fillId="0" borderId="2" xfId="0" applyFont="1" applyBorder="1" applyAlignment="1" applyProtection="1">
      <alignment horizontal="center" vertical="center"/>
      <protection locked="0"/>
    </xf>
    <xf numFmtId="0" fontId="103" fillId="0" borderId="13" xfId="0" applyFont="1" applyBorder="1" applyAlignment="1" applyProtection="1">
      <alignment horizontal="center" vertical="center"/>
      <protection locked="0"/>
    </xf>
    <xf numFmtId="0" fontId="103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03" fillId="9" borderId="10" xfId="0" applyFont="1" applyFill="1" applyBorder="1" applyAlignment="1" applyProtection="1">
      <alignment horizontal="center" vertical="center"/>
      <protection locked="0"/>
    </xf>
    <xf numFmtId="0" fontId="103" fillId="5" borderId="8" xfId="0" applyFont="1" applyFill="1" applyBorder="1" applyAlignment="1">
      <alignment horizontal="center"/>
    </xf>
    <xf numFmtId="0" fontId="103" fillId="5" borderId="4" xfId="0" applyFont="1" applyFill="1" applyBorder="1" applyAlignment="1">
      <alignment horizontal="center"/>
    </xf>
    <xf numFmtId="0" fontId="103" fillId="5" borderId="9" xfId="0" applyFont="1" applyFill="1" applyBorder="1" applyAlignment="1">
      <alignment horizontal="center"/>
    </xf>
    <xf numFmtId="0" fontId="103" fillId="17" borderId="10" xfId="0" applyFont="1" applyFill="1" applyBorder="1" applyAlignment="1">
      <alignment horizontal="center"/>
    </xf>
    <xf numFmtId="0" fontId="103" fillId="17" borderId="11" xfId="0" applyFont="1" applyFill="1" applyBorder="1" applyAlignment="1">
      <alignment horizontal="center"/>
    </xf>
    <xf numFmtId="0" fontId="103" fillId="17" borderId="12" xfId="0" applyFont="1" applyFill="1" applyBorder="1" applyAlignment="1">
      <alignment horizontal="center"/>
    </xf>
    <xf numFmtId="0" fontId="103" fillId="17" borderId="10" xfId="0" applyFont="1" applyFill="1" applyBorder="1" applyAlignment="1">
      <alignment horizontal="center" vertical="center"/>
    </xf>
    <xf numFmtId="0" fontId="103" fillId="17" borderId="11" xfId="0" applyFont="1" applyFill="1" applyBorder="1" applyAlignment="1">
      <alignment horizontal="center" vertical="center"/>
    </xf>
    <xf numFmtId="0" fontId="103" fillId="17" borderId="12" xfId="0" applyFont="1" applyFill="1" applyBorder="1" applyAlignment="1">
      <alignment horizontal="center" vertical="center"/>
    </xf>
    <xf numFmtId="0" fontId="103" fillId="6" borderId="25" xfId="0" applyFont="1" applyFill="1" applyBorder="1" applyAlignment="1">
      <alignment horizontal="right" vertical="center"/>
    </xf>
    <xf numFmtId="0" fontId="103" fillId="6" borderId="74" xfId="0" applyFont="1" applyFill="1" applyBorder="1" applyAlignment="1">
      <alignment horizontal="right" vertical="center"/>
    </xf>
    <xf numFmtId="0" fontId="103" fillId="6" borderId="71" xfId="0" applyFont="1" applyFill="1" applyBorder="1" applyAlignment="1">
      <alignment horizontal="right" vertical="center"/>
    </xf>
    <xf numFmtId="0" fontId="103" fillId="9" borderId="14" xfId="0" applyFont="1" applyFill="1" applyBorder="1" applyAlignment="1" applyProtection="1">
      <alignment horizontal="center" vertical="center"/>
      <protection locked="0"/>
    </xf>
    <xf numFmtId="0" fontId="103" fillId="9" borderId="79" xfId="0" applyFont="1" applyFill="1" applyBorder="1" applyAlignment="1" applyProtection="1">
      <alignment horizontal="center" vertical="center"/>
      <protection locked="0"/>
    </xf>
    <xf numFmtId="0" fontId="104" fillId="22" borderId="77" xfId="0" applyFont="1" applyFill="1" applyBorder="1" applyAlignment="1">
      <alignment horizontal="center" vertical="center"/>
    </xf>
    <xf numFmtId="0" fontId="104" fillId="22" borderId="49" xfId="0" applyFont="1" applyFill="1" applyBorder="1" applyAlignment="1">
      <alignment horizontal="center" vertical="center"/>
    </xf>
    <xf numFmtId="0" fontId="104" fillId="22" borderId="50" xfId="0" applyFont="1" applyFill="1" applyBorder="1" applyAlignment="1">
      <alignment horizontal="center" vertical="center"/>
    </xf>
    <xf numFmtId="0" fontId="104" fillId="26" borderId="16" xfId="0" applyFont="1" applyFill="1" applyBorder="1" applyAlignment="1">
      <alignment horizontal="center" vertical="center"/>
    </xf>
    <xf numFmtId="0" fontId="104" fillId="26" borderId="32" xfId="0" applyFont="1" applyFill="1" applyBorder="1" applyAlignment="1">
      <alignment horizontal="center" vertical="center"/>
    </xf>
    <xf numFmtId="0" fontId="104" fillId="26" borderId="39" xfId="0" applyFont="1" applyFill="1" applyBorder="1" applyAlignment="1">
      <alignment horizontal="center" vertical="center"/>
    </xf>
    <xf numFmtId="0" fontId="103" fillId="2" borderId="16" xfId="0" applyFont="1" applyFill="1" applyBorder="1" applyAlignment="1">
      <alignment horizontal="center" vertical="center"/>
    </xf>
    <xf numFmtId="0" fontId="103" fillId="2" borderId="32" xfId="0" applyFont="1" applyFill="1" applyBorder="1" applyAlignment="1">
      <alignment horizontal="center" vertical="center"/>
    </xf>
    <xf numFmtId="0" fontId="103" fillId="2" borderId="20" xfId="0" applyFont="1" applyFill="1" applyBorder="1" applyAlignment="1">
      <alignment horizontal="center" vertical="center"/>
    </xf>
    <xf numFmtId="0" fontId="104" fillId="9" borderId="16" xfId="0" applyFont="1" applyFill="1" applyBorder="1" applyAlignment="1">
      <alignment horizontal="center" vertical="center"/>
    </xf>
    <xf numFmtId="0" fontId="104" fillId="9" borderId="58" xfId="0" applyFont="1" applyFill="1" applyBorder="1" applyAlignment="1">
      <alignment horizontal="center" vertical="center"/>
    </xf>
    <xf numFmtId="0" fontId="104" fillId="9" borderId="32" xfId="0" applyFont="1" applyFill="1" applyBorder="1" applyAlignment="1">
      <alignment horizontal="center" vertical="center"/>
    </xf>
    <xf numFmtId="0" fontId="104" fillId="9" borderId="20" xfId="0" applyFont="1" applyFill="1" applyBorder="1" applyAlignment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103" fillId="29" borderId="10" xfId="0" applyFont="1" applyFill="1" applyBorder="1" applyAlignment="1">
      <alignment horizontal="center"/>
    </xf>
    <xf numFmtId="0" fontId="103" fillId="29" borderId="11" xfId="0" applyFont="1" applyFill="1" applyBorder="1" applyAlignment="1">
      <alignment horizontal="center"/>
    </xf>
    <xf numFmtId="0" fontId="103" fillId="29" borderId="12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103" fillId="29" borderId="10" xfId="0" applyFont="1" applyFill="1" applyBorder="1" applyAlignment="1">
      <alignment horizontal="center" vertical="center"/>
    </xf>
    <xf numFmtId="0" fontId="103" fillId="29" borderId="11" xfId="0" applyFont="1" applyFill="1" applyBorder="1" applyAlignment="1">
      <alignment horizontal="center" vertical="center"/>
    </xf>
    <xf numFmtId="0" fontId="103" fillId="29" borderId="12" xfId="0" applyFont="1" applyFill="1" applyBorder="1" applyAlignment="1">
      <alignment horizontal="center" vertical="center"/>
    </xf>
    <xf numFmtId="0" fontId="104" fillId="0" borderId="34" xfId="0" applyFont="1" applyBorder="1" applyAlignment="1">
      <alignment horizontal="center" vertical="center"/>
    </xf>
    <xf numFmtId="0" fontId="104" fillId="0" borderId="3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3" fillId="0" borderId="0" xfId="0" applyFont="1" applyAlignment="1">
      <alignment horizontal="center"/>
    </xf>
    <xf numFmtId="0" fontId="22" fillId="24" borderId="2" xfId="0" applyFont="1" applyFill="1" applyBorder="1" applyAlignment="1">
      <alignment horizontal="center" vertical="center" wrapText="1"/>
    </xf>
    <xf numFmtId="0" fontId="22" fillId="24" borderId="3" xfId="0" applyFont="1" applyFill="1" applyBorder="1" applyAlignment="1">
      <alignment horizontal="center" vertical="center" wrapText="1"/>
    </xf>
    <xf numFmtId="0" fontId="24" fillId="24" borderId="2" xfId="0" applyFont="1" applyFill="1" applyBorder="1" applyAlignment="1" applyProtection="1">
      <alignment horizontal="center" vertical="center" textRotation="90" wrapText="1"/>
      <protection locked="0"/>
    </xf>
    <xf numFmtId="0" fontId="24" fillId="24" borderId="14" xfId="0" applyFont="1" applyFill="1" applyBorder="1" applyAlignment="1" applyProtection="1">
      <alignment horizontal="center" vertical="center" textRotation="90" wrapText="1"/>
      <protection locked="0"/>
    </xf>
    <xf numFmtId="0" fontId="24" fillId="24" borderId="1" xfId="0" applyFont="1" applyFill="1" applyBorder="1" applyAlignment="1">
      <alignment horizontal="center" vertical="center" wrapText="1"/>
    </xf>
    <xf numFmtId="0" fontId="24" fillId="24" borderId="3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76" fillId="13" borderId="15" xfId="0" applyFont="1" applyFill="1" applyBorder="1" applyAlignment="1" applyProtection="1">
      <alignment horizontal="center" vertical="center" textRotation="90" wrapText="1"/>
      <protection locked="0"/>
    </xf>
    <xf numFmtId="0" fontId="76" fillId="13" borderId="0" xfId="0" applyFont="1" applyFill="1" applyAlignment="1" applyProtection="1">
      <alignment horizontal="center" vertical="center" textRotation="90" wrapText="1"/>
      <protection locked="0"/>
    </xf>
    <xf numFmtId="0" fontId="104" fillId="2" borderId="61" xfId="0" applyFont="1" applyFill="1" applyBorder="1" applyAlignment="1">
      <alignment horizontal="center" vertical="center"/>
    </xf>
    <xf numFmtId="0" fontId="104" fillId="2" borderId="68" xfId="0" applyFont="1" applyFill="1" applyBorder="1" applyAlignment="1">
      <alignment horizontal="center" vertical="center"/>
    </xf>
    <xf numFmtId="0" fontId="104" fillId="2" borderId="42" xfId="0" applyFont="1" applyFill="1" applyBorder="1" applyAlignment="1">
      <alignment horizontal="center" vertical="center"/>
    </xf>
    <xf numFmtId="0" fontId="103" fillId="0" borderId="16" xfId="0" applyFont="1" applyBorder="1" applyAlignment="1">
      <alignment horizontal="center" vertical="center"/>
    </xf>
    <xf numFmtId="0" fontId="103" fillId="0" borderId="32" xfId="0" applyFont="1" applyBorder="1" applyAlignment="1">
      <alignment horizontal="center" vertical="center"/>
    </xf>
    <xf numFmtId="0" fontId="103" fillId="0" borderId="39" xfId="0" applyFont="1" applyBorder="1" applyAlignment="1">
      <alignment horizontal="center" vertical="center"/>
    </xf>
  </cellXfs>
  <cellStyles count="44">
    <cellStyle name="br" xfId="7" xr:uid="{00000000-0005-0000-0000-000000000000}"/>
    <cellStyle name="col" xfId="8" xr:uid="{00000000-0005-0000-0000-000001000000}"/>
    <cellStyle name="Excel Built-in Normal" xfId="9" xr:uid="{00000000-0005-0000-0000-000002000000}"/>
    <cellStyle name="style0" xfId="10" xr:uid="{00000000-0005-0000-0000-000003000000}"/>
    <cellStyle name="td" xfId="11" xr:uid="{00000000-0005-0000-0000-000004000000}"/>
    <cellStyle name="tr" xfId="12" xr:uid="{00000000-0005-0000-0000-000005000000}"/>
    <cellStyle name="xl21" xfId="13" xr:uid="{00000000-0005-0000-0000-000006000000}"/>
    <cellStyle name="xl22" xfId="14" xr:uid="{00000000-0005-0000-0000-000007000000}"/>
    <cellStyle name="xl23" xfId="15" xr:uid="{00000000-0005-0000-0000-000008000000}"/>
    <cellStyle name="xl24" xfId="16" xr:uid="{00000000-0005-0000-0000-000009000000}"/>
    <cellStyle name="xl25" xfId="17" xr:uid="{00000000-0005-0000-0000-00000A000000}"/>
    <cellStyle name="xl26" xfId="18" xr:uid="{00000000-0005-0000-0000-00000B000000}"/>
    <cellStyle name="xl27" xfId="19" xr:uid="{00000000-0005-0000-0000-00000C000000}"/>
    <cellStyle name="xl28" xfId="20" xr:uid="{00000000-0005-0000-0000-00000D000000}"/>
    <cellStyle name="xl29" xfId="21" xr:uid="{00000000-0005-0000-0000-00000E000000}"/>
    <cellStyle name="xl30" xfId="22" xr:uid="{00000000-0005-0000-0000-00000F000000}"/>
    <cellStyle name="xl31" xfId="23" xr:uid="{00000000-0005-0000-0000-000010000000}"/>
    <cellStyle name="xl32" xfId="24" xr:uid="{00000000-0005-0000-0000-000011000000}"/>
    <cellStyle name="xl33" xfId="25" xr:uid="{00000000-0005-0000-0000-000012000000}"/>
    <cellStyle name="xl34" xfId="26" xr:uid="{00000000-0005-0000-0000-000013000000}"/>
    <cellStyle name="xl35" xfId="27" xr:uid="{00000000-0005-0000-0000-000014000000}"/>
    <cellStyle name="xl36" xfId="28" xr:uid="{00000000-0005-0000-0000-000015000000}"/>
    <cellStyle name="xl37" xfId="29" xr:uid="{00000000-0005-0000-0000-000016000000}"/>
    <cellStyle name="xl38" xfId="30" xr:uid="{00000000-0005-0000-0000-000017000000}"/>
    <cellStyle name="xl39" xfId="31" xr:uid="{00000000-0005-0000-0000-000018000000}"/>
    <cellStyle name="xl40" xfId="32" xr:uid="{00000000-0005-0000-0000-000019000000}"/>
    <cellStyle name="xl41" xfId="33" xr:uid="{00000000-0005-0000-0000-00001A000000}"/>
    <cellStyle name="xl42" xfId="34" xr:uid="{00000000-0005-0000-0000-00001B000000}"/>
    <cellStyle name="xl43" xfId="35" xr:uid="{00000000-0005-0000-0000-00001C000000}"/>
    <cellStyle name="xl44" xfId="36" xr:uid="{00000000-0005-0000-0000-00001D000000}"/>
    <cellStyle name="xl45" xfId="37" xr:uid="{00000000-0005-0000-0000-00001E000000}"/>
    <cellStyle name="xl46" xfId="38" xr:uid="{00000000-0005-0000-0000-00001F000000}"/>
    <cellStyle name="Обычный" xfId="0" builtinId="0"/>
    <cellStyle name="Обычный 2" xfId="1" xr:uid="{00000000-0005-0000-0000-000021000000}"/>
    <cellStyle name="Обычный 2 2" xfId="42" xr:uid="{00000000-0005-0000-0000-000022000000}"/>
    <cellStyle name="Обычный 3" xfId="3" xr:uid="{00000000-0005-0000-0000-000023000000}"/>
    <cellStyle name="Обычный_Пояснительная з." xfId="39" xr:uid="{00000000-0005-0000-0000-000024000000}"/>
    <cellStyle name="Процентный" xfId="40" builtinId="5"/>
    <cellStyle name="Финансовый" xfId="5" builtinId="3"/>
    <cellStyle name="Финансовый 2" xfId="2" xr:uid="{00000000-0005-0000-0000-000027000000}"/>
    <cellStyle name="Финансовый 2 2" xfId="43" xr:uid="{00000000-0005-0000-0000-000028000000}"/>
    <cellStyle name="Финансовый 3" xfId="4" xr:uid="{00000000-0005-0000-0000-000029000000}"/>
    <cellStyle name="Финансовый 4" xfId="6" xr:uid="{00000000-0005-0000-0000-00002A000000}"/>
    <cellStyle name="Финансовый 5" xfId="41" xr:uid="{00000000-0005-0000-0000-00002B000000}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colors>
    <mruColors>
      <color rgb="FFCCFFFF"/>
      <color rgb="FF0000FF"/>
      <color rgb="FFCC0099"/>
      <color rgb="FFFF3399"/>
      <color rgb="FFFFFFCC"/>
      <color rgb="FF00FF00"/>
      <color rgb="FF66FF33"/>
      <color rgb="FF0000CC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4;&#1059;%20&#1041;&#1070;&#1044;&#1046;&#1045;&#1058;&#1053;&#1067;&#1045;%20%20&#1055;&#1060;&#1061;&#1044;%20&#1055;&#1056;&#1054;&#1045;&#1050;&#1058;%202026,%202027-20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9;%207%20&#1055;&#1060;&#1061;&#1044;%2027.04.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 ЗАЩИТЕ бюджета"/>
      <sheetName val="КФО 2"/>
      <sheetName val="КФО 5"/>
      <sheetName val="КФО 4"/>
      <sheetName val="расшифровка 6"/>
      <sheetName val="ПРОВЕРКА"/>
      <sheetName val="ПЕЧАТЬ СВОД"/>
      <sheetName val="ПЕЧАТЬ ПЛАН"/>
      <sheetName val="Пояснительная з..."/>
      <sheetName val="ПЕЧАТЬ СВОД 2027"/>
      <sheetName val="ПЕЧАТЬ СВОД 2028"/>
    </sheetNames>
    <sheetDataSet>
      <sheetData sheetId="0"/>
      <sheetData sheetId="1"/>
      <sheetData sheetId="2"/>
      <sheetData sheetId="3">
        <row r="3">
          <cell r="F3" t="str">
            <v>20 26</v>
          </cell>
        </row>
        <row r="4">
          <cell r="D4" t="str">
            <v>и  плановый период   2027  -  2028 г.г.</v>
          </cell>
        </row>
        <row r="14">
          <cell r="H14">
            <v>2026</v>
          </cell>
          <cell r="I14">
            <v>2027</v>
          </cell>
          <cell r="J14">
            <v>2028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 ЗАЩИТЕ бюджета"/>
      <sheetName val="КФО 2"/>
      <sheetName val="КФО 5"/>
      <sheetName val="КФО 4"/>
      <sheetName val="расшифровка 6"/>
      <sheetName val="ПРОВЕРКА"/>
      <sheetName val="ПЕЧАТЬ СВОД"/>
      <sheetName val="ПЕЧАТЬ ПЛ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N4" t="str">
            <v>Л.В. Решетько</v>
          </cell>
        </row>
        <row r="174">
          <cell r="G174" t="str">
            <v>К.А. Скрипка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72"/>
  <sheetViews>
    <sheetView view="pageBreakPreview" topLeftCell="A25" zoomScale="80" zoomScaleSheetLayoutView="80" workbookViewId="0">
      <selection activeCell="G32" sqref="G32"/>
    </sheetView>
  </sheetViews>
  <sheetFormatPr defaultRowHeight="18.75" x14ac:dyDescent="0.3"/>
  <cols>
    <col min="1" max="1" width="8.28515625" style="539" customWidth="1"/>
    <col min="2" max="2" width="25.85546875" style="539" customWidth="1"/>
    <col min="3" max="3" width="25.5703125" style="539" customWidth="1"/>
    <col min="4" max="4" width="25.85546875" style="539" customWidth="1"/>
    <col min="5" max="5" width="18.28515625" style="539" customWidth="1"/>
    <col min="6" max="6" width="21.5703125" style="539" customWidth="1"/>
    <col min="7" max="7" width="22" style="541" customWidth="1"/>
    <col min="8" max="8" width="42" style="541" customWidth="1"/>
    <col min="9" max="9" width="32.140625" style="541" customWidth="1"/>
    <col min="10" max="10" width="13.140625" style="541" customWidth="1"/>
    <col min="11" max="12" width="20.5703125" style="541" customWidth="1"/>
    <col min="13" max="13" width="18.7109375" style="541" customWidth="1"/>
    <col min="14" max="14" width="19.28515625" style="541" customWidth="1"/>
    <col min="15" max="15" width="18.85546875" style="539" customWidth="1"/>
    <col min="16" max="16" width="18.28515625" style="541" customWidth="1"/>
    <col min="17" max="17" width="46.85546875" style="541" customWidth="1"/>
    <col min="18" max="18" width="17" style="541" customWidth="1"/>
    <col min="19" max="20" width="17" style="539" customWidth="1"/>
    <col min="21" max="21" width="17" style="541" customWidth="1"/>
    <col min="22" max="26" width="11.28515625" style="539" customWidth="1"/>
    <col min="27" max="27" width="0.42578125" style="539" customWidth="1"/>
    <col min="28" max="33" width="11.28515625" style="539" customWidth="1"/>
    <col min="34" max="254" width="8.85546875" style="539"/>
    <col min="255" max="255" width="8.28515625" style="539" customWidth="1"/>
    <col min="256" max="256" width="25.85546875" style="539" customWidth="1"/>
    <col min="257" max="257" width="22.28515625" style="539" customWidth="1"/>
    <col min="258" max="258" width="24" style="539" customWidth="1"/>
    <col min="259" max="259" width="20.42578125" style="539" customWidth="1"/>
    <col min="260" max="260" width="23.140625" style="539" customWidth="1"/>
    <col min="261" max="261" width="33.28515625" style="539" customWidth="1"/>
    <col min="262" max="262" width="25.5703125" style="539" customWidth="1"/>
    <col min="263" max="263" width="23.28515625" style="539" customWidth="1"/>
    <col min="264" max="264" width="20.5703125" style="539" customWidth="1"/>
    <col min="265" max="265" width="18.7109375" style="539" customWidth="1"/>
    <col min="266" max="266" width="19.28515625" style="539" customWidth="1"/>
    <col min="267" max="267" width="18.85546875" style="539" customWidth="1"/>
    <col min="268" max="268" width="18.28515625" style="539" customWidth="1"/>
    <col min="269" max="273" width="17" style="539" customWidth="1"/>
    <col min="274" max="282" width="11.28515625" style="539" customWidth="1"/>
    <col min="283" max="283" width="0.42578125" style="539" customWidth="1"/>
    <col min="284" max="289" width="11.28515625" style="539" customWidth="1"/>
    <col min="290" max="510" width="8.85546875" style="539"/>
    <col min="511" max="511" width="8.28515625" style="539" customWidth="1"/>
    <col min="512" max="512" width="25.85546875" style="539" customWidth="1"/>
    <col min="513" max="513" width="22.28515625" style="539" customWidth="1"/>
    <col min="514" max="514" width="24" style="539" customWidth="1"/>
    <col min="515" max="515" width="20.42578125" style="539" customWidth="1"/>
    <col min="516" max="516" width="23.140625" style="539" customWidth="1"/>
    <col min="517" max="517" width="33.28515625" style="539" customWidth="1"/>
    <col min="518" max="518" width="25.5703125" style="539" customWidth="1"/>
    <col min="519" max="519" width="23.28515625" style="539" customWidth="1"/>
    <col min="520" max="520" width="20.5703125" style="539" customWidth="1"/>
    <col min="521" max="521" width="18.7109375" style="539" customWidth="1"/>
    <col min="522" max="522" width="19.28515625" style="539" customWidth="1"/>
    <col min="523" max="523" width="18.85546875" style="539" customWidth="1"/>
    <col min="524" max="524" width="18.28515625" style="539" customWidth="1"/>
    <col min="525" max="529" width="17" style="539" customWidth="1"/>
    <col min="530" max="538" width="11.28515625" style="539" customWidth="1"/>
    <col min="539" max="539" width="0.42578125" style="539" customWidth="1"/>
    <col min="540" max="545" width="11.28515625" style="539" customWidth="1"/>
    <col min="546" max="766" width="8.85546875" style="539"/>
    <col min="767" max="767" width="8.28515625" style="539" customWidth="1"/>
    <col min="768" max="768" width="25.85546875" style="539" customWidth="1"/>
    <col min="769" max="769" width="22.28515625" style="539" customWidth="1"/>
    <col min="770" max="770" width="24" style="539" customWidth="1"/>
    <col min="771" max="771" width="20.42578125" style="539" customWidth="1"/>
    <col min="772" max="772" width="23.140625" style="539" customWidth="1"/>
    <col min="773" max="773" width="33.28515625" style="539" customWidth="1"/>
    <col min="774" max="774" width="25.5703125" style="539" customWidth="1"/>
    <col min="775" max="775" width="23.28515625" style="539" customWidth="1"/>
    <col min="776" max="776" width="20.5703125" style="539" customWidth="1"/>
    <col min="777" max="777" width="18.7109375" style="539" customWidth="1"/>
    <col min="778" max="778" width="19.28515625" style="539" customWidth="1"/>
    <col min="779" max="779" width="18.85546875" style="539" customWidth="1"/>
    <col min="780" max="780" width="18.28515625" style="539" customWidth="1"/>
    <col min="781" max="785" width="17" style="539" customWidth="1"/>
    <col min="786" max="794" width="11.28515625" style="539" customWidth="1"/>
    <col min="795" max="795" width="0.42578125" style="539" customWidth="1"/>
    <col min="796" max="801" width="11.28515625" style="539" customWidth="1"/>
    <col min="802" max="1022" width="8.85546875" style="539"/>
    <col min="1023" max="1023" width="8.28515625" style="539" customWidth="1"/>
    <col min="1024" max="1024" width="25.85546875" style="539" customWidth="1"/>
    <col min="1025" max="1025" width="22.28515625" style="539" customWidth="1"/>
    <col min="1026" max="1026" width="24" style="539" customWidth="1"/>
    <col min="1027" max="1027" width="20.42578125" style="539" customWidth="1"/>
    <col min="1028" max="1028" width="23.140625" style="539" customWidth="1"/>
    <col min="1029" max="1029" width="33.28515625" style="539" customWidth="1"/>
    <col min="1030" max="1030" width="25.5703125" style="539" customWidth="1"/>
    <col min="1031" max="1031" width="23.28515625" style="539" customWidth="1"/>
    <col min="1032" max="1032" width="20.5703125" style="539" customWidth="1"/>
    <col min="1033" max="1033" width="18.7109375" style="539" customWidth="1"/>
    <col min="1034" max="1034" width="19.28515625" style="539" customWidth="1"/>
    <col min="1035" max="1035" width="18.85546875" style="539" customWidth="1"/>
    <col min="1036" max="1036" width="18.28515625" style="539" customWidth="1"/>
    <col min="1037" max="1041" width="17" style="539" customWidth="1"/>
    <col min="1042" max="1050" width="11.28515625" style="539" customWidth="1"/>
    <col min="1051" max="1051" width="0.42578125" style="539" customWidth="1"/>
    <col min="1052" max="1057" width="11.28515625" style="539" customWidth="1"/>
    <col min="1058" max="1278" width="8.85546875" style="539"/>
    <col min="1279" max="1279" width="8.28515625" style="539" customWidth="1"/>
    <col min="1280" max="1280" width="25.85546875" style="539" customWidth="1"/>
    <col min="1281" max="1281" width="22.28515625" style="539" customWidth="1"/>
    <col min="1282" max="1282" width="24" style="539" customWidth="1"/>
    <col min="1283" max="1283" width="20.42578125" style="539" customWidth="1"/>
    <col min="1284" max="1284" width="23.140625" style="539" customWidth="1"/>
    <col min="1285" max="1285" width="33.28515625" style="539" customWidth="1"/>
    <col min="1286" max="1286" width="25.5703125" style="539" customWidth="1"/>
    <col min="1287" max="1287" width="23.28515625" style="539" customWidth="1"/>
    <col min="1288" max="1288" width="20.5703125" style="539" customWidth="1"/>
    <col min="1289" max="1289" width="18.7109375" style="539" customWidth="1"/>
    <col min="1290" max="1290" width="19.28515625" style="539" customWidth="1"/>
    <col min="1291" max="1291" width="18.85546875" style="539" customWidth="1"/>
    <col min="1292" max="1292" width="18.28515625" style="539" customWidth="1"/>
    <col min="1293" max="1297" width="17" style="539" customWidth="1"/>
    <col min="1298" max="1306" width="11.28515625" style="539" customWidth="1"/>
    <col min="1307" max="1307" width="0.42578125" style="539" customWidth="1"/>
    <col min="1308" max="1313" width="11.28515625" style="539" customWidth="1"/>
    <col min="1314" max="1534" width="8.85546875" style="539"/>
    <col min="1535" max="1535" width="8.28515625" style="539" customWidth="1"/>
    <col min="1536" max="1536" width="25.85546875" style="539" customWidth="1"/>
    <col min="1537" max="1537" width="22.28515625" style="539" customWidth="1"/>
    <col min="1538" max="1538" width="24" style="539" customWidth="1"/>
    <col min="1539" max="1539" width="20.42578125" style="539" customWidth="1"/>
    <col min="1540" max="1540" width="23.140625" style="539" customWidth="1"/>
    <col min="1541" max="1541" width="33.28515625" style="539" customWidth="1"/>
    <col min="1542" max="1542" width="25.5703125" style="539" customWidth="1"/>
    <col min="1543" max="1543" width="23.28515625" style="539" customWidth="1"/>
    <col min="1544" max="1544" width="20.5703125" style="539" customWidth="1"/>
    <col min="1545" max="1545" width="18.7109375" style="539" customWidth="1"/>
    <col min="1546" max="1546" width="19.28515625" style="539" customWidth="1"/>
    <col min="1547" max="1547" width="18.85546875" style="539" customWidth="1"/>
    <col min="1548" max="1548" width="18.28515625" style="539" customWidth="1"/>
    <col min="1549" max="1553" width="17" style="539" customWidth="1"/>
    <col min="1554" max="1562" width="11.28515625" style="539" customWidth="1"/>
    <col min="1563" max="1563" width="0.42578125" style="539" customWidth="1"/>
    <col min="1564" max="1569" width="11.28515625" style="539" customWidth="1"/>
    <col min="1570" max="1790" width="8.85546875" style="539"/>
    <col min="1791" max="1791" width="8.28515625" style="539" customWidth="1"/>
    <col min="1792" max="1792" width="25.85546875" style="539" customWidth="1"/>
    <col min="1793" max="1793" width="22.28515625" style="539" customWidth="1"/>
    <col min="1794" max="1794" width="24" style="539" customWidth="1"/>
    <col min="1795" max="1795" width="20.42578125" style="539" customWidth="1"/>
    <col min="1796" max="1796" width="23.140625" style="539" customWidth="1"/>
    <col min="1797" max="1797" width="33.28515625" style="539" customWidth="1"/>
    <col min="1798" max="1798" width="25.5703125" style="539" customWidth="1"/>
    <col min="1799" max="1799" width="23.28515625" style="539" customWidth="1"/>
    <col min="1800" max="1800" width="20.5703125" style="539" customWidth="1"/>
    <col min="1801" max="1801" width="18.7109375" style="539" customWidth="1"/>
    <col min="1802" max="1802" width="19.28515625" style="539" customWidth="1"/>
    <col min="1803" max="1803" width="18.85546875" style="539" customWidth="1"/>
    <col min="1804" max="1804" width="18.28515625" style="539" customWidth="1"/>
    <col min="1805" max="1809" width="17" style="539" customWidth="1"/>
    <col min="1810" max="1818" width="11.28515625" style="539" customWidth="1"/>
    <col min="1819" max="1819" width="0.42578125" style="539" customWidth="1"/>
    <col min="1820" max="1825" width="11.28515625" style="539" customWidth="1"/>
    <col min="1826" max="2046" width="8.85546875" style="539"/>
    <col min="2047" max="2047" width="8.28515625" style="539" customWidth="1"/>
    <col min="2048" max="2048" width="25.85546875" style="539" customWidth="1"/>
    <col min="2049" max="2049" width="22.28515625" style="539" customWidth="1"/>
    <col min="2050" max="2050" width="24" style="539" customWidth="1"/>
    <col min="2051" max="2051" width="20.42578125" style="539" customWidth="1"/>
    <col min="2052" max="2052" width="23.140625" style="539" customWidth="1"/>
    <col min="2053" max="2053" width="33.28515625" style="539" customWidth="1"/>
    <col min="2054" max="2054" width="25.5703125" style="539" customWidth="1"/>
    <col min="2055" max="2055" width="23.28515625" style="539" customWidth="1"/>
    <col min="2056" max="2056" width="20.5703125" style="539" customWidth="1"/>
    <col min="2057" max="2057" width="18.7109375" style="539" customWidth="1"/>
    <col min="2058" max="2058" width="19.28515625" style="539" customWidth="1"/>
    <col min="2059" max="2059" width="18.85546875" style="539" customWidth="1"/>
    <col min="2060" max="2060" width="18.28515625" style="539" customWidth="1"/>
    <col min="2061" max="2065" width="17" style="539" customWidth="1"/>
    <col min="2066" max="2074" width="11.28515625" style="539" customWidth="1"/>
    <col min="2075" max="2075" width="0.42578125" style="539" customWidth="1"/>
    <col min="2076" max="2081" width="11.28515625" style="539" customWidth="1"/>
    <col min="2082" max="2302" width="8.85546875" style="539"/>
    <col min="2303" max="2303" width="8.28515625" style="539" customWidth="1"/>
    <col min="2304" max="2304" width="25.85546875" style="539" customWidth="1"/>
    <col min="2305" max="2305" width="22.28515625" style="539" customWidth="1"/>
    <col min="2306" max="2306" width="24" style="539" customWidth="1"/>
    <col min="2307" max="2307" width="20.42578125" style="539" customWidth="1"/>
    <col min="2308" max="2308" width="23.140625" style="539" customWidth="1"/>
    <col min="2309" max="2309" width="33.28515625" style="539" customWidth="1"/>
    <col min="2310" max="2310" width="25.5703125" style="539" customWidth="1"/>
    <col min="2311" max="2311" width="23.28515625" style="539" customWidth="1"/>
    <col min="2312" max="2312" width="20.5703125" style="539" customWidth="1"/>
    <col min="2313" max="2313" width="18.7109375" style="539" customWidth="1"/>
    <col min="2314" max="2314" width="19.28515625" style="539" customWidth="1"/>
    <col min="2315" max="2315" width="18.85546875" style="539" customWidth="1"/>
    <col min="2316" max="2316" width="18.28515625" style="539" customWidth="1"/>
    <col min="2317" max="2321" width="17" style="539" customWidth="1"/>
    <col min="2322" max="2330" width="11.28515625" style="539" customWidth="1"/>
    <col min="2331" max="2331" width="0.42578125" style="539" customWidth="1"/>
    <col min="2332" max="2337" width="11.28515625" style="539" customWidth="1"/>
    <col min="2338" max="2558" width="8.85546875" style="539"/>
    <col min="2559" max="2559" width="8.28515625" style="539" customWidth="1"/>
    <col min="2560" max="2560" width="25.85546875" style="539" customWidth="1"/>
    <col min="2561" max="2561" width="22.28515625" style="539" customWidth="1"/>
    <col min="2562" max="2562" width="24" style="539" customWidth="1"/>
    <col min="2563" max="2563" width="20.42578125" style="539" customWidth="1"/>
    <col min="2564" max="2564" width="23.140625" style="539" customWidth="1"/>
    <col min="2565" max="2565" width="33.28515625" style="539" customWidth="1"/>
    <col min="2566" max="2566" width="25.5703125" style="539" customWidth="1"/>
    <col min="2567" max="2567" width="23.28515625" style="539" customWidth="1"/>
    <col min="2568" max="2568" width="20.5703125" style="539" customWidth="1"/>
    <col min="2569" max="2569" width="18.7109375" style="539" customWidth="1"/>
    <col min="2570" max="2570" width="19.28515625" style="539" customWidth="1"/>
    <col min="2571" max="2571" width="18.85546875" style="539" customWidth="1"/>
    <col min="2572" max="2572" width="18.28515625" style="539" customWidth="1"/>
    <col min="2573" max="2577" width="17" style="539" customWidth="1"/>
    <col min="2578" max="2586" width="11.28515625" style="539" customWidth="1"/>
    <col min="2587" max="2587" width="0.42578125" style="539" customWidth="1"/>
    <col min="2588" max="2593" width="11.28515625" style="539" customWidth="1"/>
    <col min="2594" max="2814" width="8.85546875" style="539"/>
    <col min="2815" max="2815" width="8.28515625" style="539" customWidth="1"/>
    <col min="2816" max="2816" width="25.85546875" style="539" customWidth="1"/>
    <col min="2817" max="2817" width="22.28515625" style="539" customWidth="1"/>
    <col min="2818" max="2818" width="24" style="539" customWidth="1"/>
    <col min="2819" max="2819" width="20.42578125" style="539" customWidth="1"/>
    <col min="2820" max="2820" width="23.140625" style="539" customWidth="1"/>
    <col min="2821" max="2821" width="33.28515625" style="539" customWidth="1"/>
    <col min="2822" max="2822" width="25.5703125" style="539" customWidth="1"/>
    <col min="2823" max="2823" width="23.28515625" style="539" customWidth="1"/>
    <col min="2824" max="2824" width="20.5703125" style="539" customWidth="1"/>
    <col min="2825" max="2825" width="18.7109375" style="539" customWidth="1"/>
    <col min="2826" max="2826" width="19.28515625" style="539" customWidth="1"/>
    <col min="2827" max="2827" width="18.85546875" style="539" customWidth="1"/>
    <col min="2828" max="2828" width="18.28515625" style="539" customWidth="1"/>
    <col min="2829" max="2833" width="17" style="539" customWidth="1"/>
    <col min="2834" max="2842" width="11.28515625" style="539" customWidth="1"/>
    <col min="2843" max="2843" width="0.42578125" style="539" customWidth="1"/>
    <col min="2844" max="2849" width="11.28515625" style="539" customWidth="1"/>
    <col min="2850" max="3070" width="8.85546875" style="539"/>
    <col min="3071" max="3071" width="8.28515625" style="539" customWidth="1"/>
    <col min="3072" max="3072" width="25.85546875" style="539" customWidth="1"/>
    <col min="3073" max="3073" width="22.28515625" style="539" customWidth="1"/>
    <col min="3074" max="3074" width="24" style="539" customWidth="1"/>
    <col min="3075" max="3075" width="20.42578125" style="539" customWidth="1"/>
    <col min="3076" max="3076" width="23.140625" style="539" customWidth="1"/>
    <col min="3077" max="3077" width="33.28515625" style="539" customWidth="1"/>
    <col min="3078" max="3078" width="25.5703125" style="539" customWidth="1"/>
    <col min="3079" max="3079" width="23.28515625" style="539" customWidth="1"/>
    <col min="3080" max="3080" width="20.5703125" style="539" customWidth="1"/>
    <col min="3081" max="3081" width="18.7109375" style="539" customWidth="1"/>
    <col min="3082" max="3082" width="19.28515625" style="539" customWidth="1"/>
    <col min="3083" max="3083" width="18.85546875" style="539" customWidth="1"/>
    <col min="3084" max="3084" width="18.28515625" style="539" customWidth="1"/>
    <col min="3085" max="3089" width="17" style="539" customWidth="1"/>
    <col min="3090" max="3098" width="11.28515625" style="539" customWidth="1"/>
    <col min="3099" max="3099" width="0.42578125" style="539" customWidth="1"/>
    <col min="3100" max="3105" width="11.28515625" style="539" customWidth="1"/>
    <col min="3106" max="3326" width="8.85546875" style="539"/>
    <col min="3327" max="3327" width="8.28515625" style="539" customWidth="1"/>
    <col min="3328" max="3328" width="25.85546875" style="539" customWidth="1"/>
    <col min="3329" max="3329" width="22.28515625" style="539" customWidth="1"/>
    <col min="3330" max="3330" width="24" style="539" customWidth="1"/>
    <col min="3331" max="3331" width="20.42578125" style="539" customWidth="1"/>
    <col min="3332" max="3332" width="23.140625" style="539" customWidth="1"/>
    <col min="3333" max="3333" width="33.28515625" style="539" customWidth="1"/>
    <col min="3334" max="3334" width="25.5703125" style="539" customWidth="1"/>
    <col min="3335" max="3335" width="23.28515625" style="539" customWidth="1"/>
    <col min="3336" max="3336" width="20.5703125" style="539" customWidth="1"/>
    <col min="3337" max="3337" width="18.7109375" style="539" customWidth="1"/>
    <col min="3338" max="3338" width="19.28515625" style="539" customWidth="1"/>
    <col min="3339" max="3339" width="18.85546875" style="539" customWidth="1"/>
    <col min="3340" max="3340" width="18.28515625" style="539" customWidth="1"/>
    <col min="3341" max="3345" width="17" style="539" customWidth="1"/>
    <col min="3346" max="3354" width="11.28515625" style="539" customWidth="1"/>
    <col min="3355" max="3355" width="0.42578125" style="539" customWidth="1"/>
    <col min="3356" max="3361" width="11.28515625" style="539" customWidth="1"/>
    <col min="3362" max="3582" width="8.85546875" style="539"/>
    <col min="3583" max="3583" width="8.28515625" style="539" customWidth="1"/>
    <col min="3584" max="3584" width="25.85546875" style="539" customWidth="1"/>
    <col min="3585" max="3585" width="22.28515625" style="539" customWidth="1"/>
    <col min="3586" max="3586" width="24" style="539" customWidth="1"/>
    <col min="3587" max="3587" width="20.42578125" style="539" customWidth="1"/>
    <col min="3588" max="3588" width="23.140625" style="539" customWidth="1"/>
    <col min="3589" max="3589" width="33.28515625" style="539" customWidth="1"/>
    <col min="3590" max="3590" width="25.5703125" style="539" customWidth="1"/>
    <col min="3591" max="3591" width="23.28515625" style="539" customWidth="1"/>
    <col min="3592" max="3592" width="20.5703125" style="539" customWidth="1"/>
    <col min="3593" max="3593" width="18.7109375" style="539" customWidth="1"/>
    <col min="3594" max="3594" width="19.28515625" style="539" customWidth="1"/>
    <col min="3595" max="3595" width="18.85546875" style="539" customWidth="1"/>
    <col min="3596" max="3596" width="18.28515625" style="539" customWidth="1"/>
    <col min="3597" max="3601" width="17" style="539" customWidth="1"/>
    <col min="3602" max="3610" width="11.28515625" style="539" customWidth="1"/>
    <col min="3611" max="3611" width="0.42578125" style="539" customWidth="1"/>
    <col min="3612" max="3617" width="11.28515625" style="539" customWidth="1"/>
    <col min="3618" max="3838" width="8.85546875" style="539"/>
    <col min="3839" max="3839" width="8.28515625" style="539" customWidth="1"/>
    <col min="3840" max="3840" width="25.85546875" style="539" customWidth="1"/>
    <col min="3841" max="3841" width="22.28515625" style="539" customWidth="1"/>
    <col min="3842" max="3842" width="24" style="539" customWidth="1"/>
    <col min="3843" max="3843" width="20.42578125" style="539" customWidth="1"/>
    <col min="3844" max="3844" width="23.140625" style="539" customWidth="1"/>
    <col min="3845" max="3845" width="33.28515625" style="539" customWidth="1"/>
    <col min="3846" max="3846" width="25.5703125" style="539" customWidth="1"/>
    <col min="3847" max="3847" width="23.28515625" style="539" customWidth="1"/>
    <col min="3848" max="3848" width="20.5703125" style="539" customWidth="1"/>
    <col min="3849" max="3849" width="18.7109375" style="539" customWidth="1"/>
    <col min="3850" max="3850" width="19.28515625" style="539" customWidth="1"/>
    <col min="3851" max="3851" width="18.85546875" style="539" customWidth="1"/>
    <col min="3852" max="3852" width="18.28515625" style="539" customWidth="1"/>
    <col min="3853" max="3857" width="17" style="539" customWidth="1"/>
    <col min="3858" max="3866" width="11.28515625" style="539" customWidth="1"/>
    <col min="3867" max="3867" width="0.42578125" style="539" customWidth="1"/>
    <col min="3868" max="3873" width="11.28515625" style="539" customWidth="1"/>
    <col min="3874" max="4094" width="8.85546875" style="539"/>
    <col min="4095" max="4095" width="8.28515625" style="539" customWidth="1"/>
    <col min="4096" max="4096" width="25.85546875" style="539" customWidth="1"/>
    <col min="4097" max="4097" width="22.28515625" style="539" customWidth="1"/>
    <col min="4098" max="4098" width="24" style="539" customWidth="1"/>
    <col min="4099" max="4099" width="20.42578125" style="539" customWidth="1"/>
    <col min="4100" max="4100" width="23.140625" style="539" customWidth="1"/>
    <col min="4101" max="4101" width="33.28515625" style="539" customWidth="1"/>
    <col min="4102" max="4102" width="25.5703125" style="539" customWidth="1"/>
    <col min="4103" max="4103" width="23.28515625" style="539" customWidth="1"/>
    <col min="4104" max="4104" width="20.5703125" style="539" customWidth="1"/>
    <col min="4105" max="4105" width="18.7109375" style="539" customWidth="1"/>
    <col min="4106" max="4106" width="19.28515625" style="539" customWidth="1"/>
    <col min="4107" max="4107" width="18.85546875" style="539" customWidth="1"/>
    <col min="4108" max="4108" width="18.28515625" style="539" customWidth="1"/>
    <col min="4109" max="4113" width="17" style="539" customWidth="1"/>
    <col min="4114" max="4122" width="11.28515625" style="539" customWidth="1"/>
    <col min="4123" max="4123" width="0.42578125" style="539" customWidth="1"/>
    <col min="4124" max="4129" width="11.28515625" style="539" customWidth="1"/>
    <col min="4130" max="4350" width="8.85546875" style="539"/>
    <col min="4351" max="4351" width="8.28515625" style="539" customWidth="1"/>
    <col min="4352" max="4352" width="25.85546875" style="539" customWidth="1"/>
    <col min="4353" max="4353" width="22.28515625" style="539" customWidth="1"/>
    <col min="4354" max="4354" width="24" style="539" customWidth="1"/>
    <col min="4355" max="4355" width="20.42578125" style="539" customWidth="1"/>
    <col min="4356" max="4356" width="23.140625" style="539" customWidth="1"/>
    <col min="4357" max="4357" width="33.28515625" style="539" customWidth="1"/>
    <col min="4358" max="4358" width="25.5703125" style="539" customWidth="1"/>
    <col min="4359" max="4359" width="23.28515625" style="539" customWidth="1"/>
    <col min="4360" max="4360" width="20.5703125" style="539" customWidth="1"/>
    <col min="4361" max="4361" width="18.7109375" style="539" customWidth="1"/>
    <col min="4362" max="4362" width="19.28515625" style="539" customWidth="1"/>
    <col min="4363" max="4363" width="18.85546875" style="539" customWidth="1"/>
    <col min="4364" max="4364" width="18.28515625" style="539" customWidth="1"/>
    <col min="4365" max="4369" width="17" style="539" customWidth="1"/>
    <col min="4370" max="4378" width="11.28515625" style="539" customWidth="1"/>
    <col min="4379" max="4379" width="0.42578125" style="539" customWidth="1"/>
    <col min="4380" max="4385" width="11.28515625" style="539" customWidth="1"/>
    <col min="4386" max="4606" width="8.85546875" style="539"/>
    <col min="4607" max="4607" width="8.28515625" style="539" customWidth="1"/>
    <col min="4608" max="4608" width="25.85546875" style="539" customWidth="1"/>
    <col min="4609" max="4609" width="22.28515625" style="539" customWidth="1"/>
    <col min="4610" max="4610" width="24" style="539" customWidth="1"/>
    <col min="4611" max="4611" width="20.42578125" style="539" customWidth="1"/>
    <col min="4612" max="4612" width="23.140625" style="539" customWidth="1"/>
    <col min="4613" max="4613" width="33.28515625" style="539" customWidth="1"/>
    <col min="4614" max="4614" width="25.5703125" style="539" customWidth="1"/>
    <col min="4615" max="4615" width="23.28515625" style="539" customWidth="1"/>
    <col min="4616" max="4616" width="20.5703125" style="539" customWidth="1"/>
    <col min="4617" max="4617" width="18.7109375" style="539" customWidth="1"/>
    <col min="4618" max="4618" width="19.28515625" style="539" customWidth="1"/>
    <col min="4619" max="4619" width="18.85546875" style="539" customWidth="1"/>
    <col min="4620" max="4620" width="18.28515625" style="539" customWidth="1"/>
    <col min="4621" max="4625" width="17" style="539" customWidth="1"/>
    <col min="4626" max="4634" width="11.28515625" style="539" customWidth="1"/>
    <col min="4635" max="4635" width="0.42578125" style="539" customWidth="1"/>
    <col min="4636" max="4641" width="11.28515625" style="539" customWidth="1"/>
    <col min="4642" max="4862" width="8.85546875" style="539"/>
    <col min="4863" max="4863" width="8.28515625" style="539" customWidth="1"/>
    <col min="4864" max="4864" width="25.85546875" style="539" customWidth="1"/>
    <col min="4865" max="4865" width="22.28515625" style="539" customWidth="1"/>
    <col min="4866" max="4866" width="24" style="539" customWidth="1"/>
    <col min="4867" max="4867" width="20.42578125" style="539" customWidth="1"/>
    <col min="4868" max="4868" width="23.140625" style="539" customWidth="1"/>
    <col min="4869" max="4869" width="33.28515625" style="539" customWidth="1"/>
    <col min="4870" max="4870" width="25.5703125" style="539" customWidth="1"/>
    <col min="4871" max="4871" width="23.28515625" style="539" customWidth="1"/>
    <col min="4872" max="4872" width="20.5703125" style="539" customWidth="1"/>
    <col min="4873" max="4873" width="18.7109375" style="539" customWidth="1"/>
    <col min="4874" max="4874" width="19.28515625" style="539" customWidth="1"/>
    <col min="4875" max="4875" width="18.85546875" style="539" customWidth="1"/>
    <col min="4876" max="4876" width="18.28515625" style="539" customWidth="1"/>
    <col min="4877" max="4881" width="17" style="539" customWidth="1"/>
    <col min="4882" max="4890" width="11.28515625" style="539" customWidth="1"/>
    <col min="4891" max="4891" width="0.42578125" style="539" customWidth="1"/>
    <col min="4892" max="4897" width="11.28515625" style="539" customWidth="1"/>
    <col min="4898" max="5118" width="8.85546875" style="539"/>
    <col min="5119" max="5119" width="8.28515625" style="539" customWidth="1"/>
    <col min="5120" max="5120" width="25.85546875" style="539" customWidth="1"/>
    <col min="5121" max="5121" width="22.28515625" style="539" customWidth="1"/>
    <col min="5122" max="5122" width="24" style="539" customWidth="1"/>
    <col min="5123" max="5123" width="20.42578125" style="539" customWidth="1"/>
    <col min="5124" max="5124" width="23.140625" style="539" customWidth="1"/>
    <col min="5125" max="5125" width="33.28515625" style="539" customWidth="1"/>
    <col min="5126" max="5126" width="25.5703125" style="539" customWidth="1"/>
    <col min="5127" max="5127" width="23.28515625" style="539" customWidth="1"/>
    <col min="5128" max="5128" width="20.5703125" style="539" customWidth="1"/>
    <col min="5129" max="5129" width="18.7109375" style="539" customWidth="1"/>
    <col min="5130" max="5130" width="19.28515625" style="539" customWidth="1"/>
    <col min="5131" max="5131" width="18.85546875" style="539" customWidth="1"/>
    <col min="5132" max="5132" width="18.28515625" style="539" customWidth="1"/>
    <col min="5133" max="5137" width="17" style="539" customWidth="1"/>
    <col min="5138" max="5146" width="11.28515625" style="539" customWidth="1"/>
    <col min="5147" max="5147" width="0.42578125" style="539" customWidth="1"/>
    <col min="5148" max="5153" width="11.28515625" style="539" customWidth="1"/>
    <col min="5154" max="5374" width="8.85546875" style="539"/>
    <col min="5375" max="5375" width="8.28515625" style="539" customWidth="1"/>
    <col min="5376" max="5376" width="25.85546875" style="539" customWidth="1"/>
    <col min="5377" max="5377" width="22.28515625" style="539" customWidth="1"/>
    <col min="5378" max="5378" width="24" style="539" customWidth="1"/>
    <col min="5379" max="5379" width="20.42578125" style="539" customWidth="1"/>
    <col min="5380" max="5380" width="23.140625" style="539" customWidth="1"/>
    <col min="5381" max="5381" width="33.28515625" style="539" customWidth="1"/>
    <col min="5382" max="5382" width="25.5703125" style="539" customWidth="1"/>
    <col min="5383" max="5383" width="23.28515625" style="539" customWidth="1"/>
    <col min="5384" max="5384" width="20.5703125" style="539" customWidth="1"/>
    <col min="5385" max="5385" width="18.7109375" style="539" customWidth="1"/>
    <col min="5386" max="5386" width="19.28515625" style="539" customWidth="1"/>
    <col min="5387" max="5387" width="18.85546875" style="539" customWidth="1"/>
    <col min="5388" max="5388" width="18.28515625" style="539" customWidth="1"/>
    <col min="5389" max="5393" width="17" style="539" customWidth="1"/>
    <col min="5394" max="5402" width="11.28515625" style="539" customWidth="1"/>
    <col min="5403" max="5403" width="0.42578125" style="539" customWidth="1"/>
    <col min="5404" max="5409" width="11.28515625" style="539" customWidth="1"/>
    <col min="5410" max="5630" width="8.85546875" style="539"/>
    <col min="5631" max="5631" width="8.28515625" style="539" customWidth="1"/>
    <col min="5632" max="5632" width="25.85546875" style="539" customWidth="1"/>
    <col min="5633" max="5633" width="22.28515625" style="539" customWidth="1"/>
    <col min="5634" max="5634" width="24" style="539" customWidth="1"/>
    <col min="5635" max="5635" width="20.42578125" style="539" customWidth="1"/>
    <col min="5636" max="5636" width="23.140625" style="539" customWidth="1"/>
    <col min="5637" max="5637" width="33.28515625" style="539" customWidth="1"/>
    <col min="5638" max="5638" width="25.5703125" style="539" customWidth="1"/>
    <col min="5639" max="5639" width="23.28515625" style="539" customWidth="1"/>
    <col min="5640" max="5640" width="20.5703125" style="539" customWidth="1"/>
    <col min="5641" max="5641" width="18.7109375" style="539" customWidth="1"/>
    <col min="5642" max="5642" width="19.28515625" style="539" customWidth="1"/>
    <col min="5643" max="5643" width="18.85546875" style="539" customWidth="1"/>
    <col min="5644" max="5644" width="18.28515625" style="539" customWidth="1"/>
    <col min="5645" max="5649" width="17" style="539" customWidth="1"/>
    <col min="5650" max="5658" width="11.28515625" style="539" customWidth="1"/>
    <col min="5659" max="5659" width="0.42578125" style="539" customWidth="1"/>
    <col min="5660" max="5665" width="11.28515625" style="539" customWidth="1"/>
    <col min="5666" max="5886" width="8.85546875" style="539"/>
    <col min="5887" max="5887" width="8.28515625" style="539" customWidth="1"/>
    <col min="5888" max="5888" width="25.85546875" style="539" customWidth="1"/>
    <col min="5889" max="5889" width="22.28515625" style="539" customWidth="1"/>
    <col min="5890" max="5890" width="24" style="539" customWidth="1"/>
    <col min="5891" max="5891" width="20.42578125" style="539" customWidth="1"/>
    <col min="5892" max="5892" width="23.140625" style="539" customWidth="1"/>
    <col min="5893" max="5893" width="33.28515625" style="539" customWidth="1"/>
    <col min="5894" max="5894" width="25.5703125" style="539" customWidth="1"/>
    <col min="5895" max="5895" width="23.28515625" style="539" customWidth="1"/>
    <col min="5896" max="5896" width="20.5703125" style="539" customWidth="1"/>
    <col min="5897" max="5897" width="18.7109375" style="539" customWidth="1"/>
    <col min="5898" max="5898" width="19.28515625" style="539" customWidth="1"/>
    <col min="5899" max="5899" width="18.85546875" style="539" customWidth="1"/>
    <col min="5900" max="5900" width="18.28515625" style="539" customWidth="1"/>
    <col min="5901" max="5905" width="17" style="539" customWidth="1"/>
    <col min="5906" max="5914" width="11.28515625" style="539" customWidth="1"/>
    <col min="5915" max="5915" width="0.42578125" style="539" customWidth="1"/>
    <col min="5916" max="5921" width="11.28515625" style="539" customWidth="1"/>
    <col min="5922" max="6142" width="8.85546875" style="539"/>
    <col min="6143" max="6143" width="8.28515625" style="539" customWidth="1"/>
    <col min="6144" max="6144" width="25.85546875" style="539" customWidth="1"/>
    <col min="6145" max="6145" width="22.28515625" style="539" customWidth="1"/>
    <col min="6146" max="6146" width="24" style="539" customWidth="1"/>
    <col min="6147" max="6147" width="20.42578125" style="539" customWidth="1"/>
    <col min="6148" max="6148" width="23.140625" style="539" customWidth="1"/>
    <col min="6149" max="6149" width="33.28515625" style="539" customWidth="1"/>
    <col min="6150" max="6150" width="25.5703125" style="539" customWidth="1"/>
    <col min="6151" max="6151" width="23.28515625" style="539" customWidth="1"/>
    <col min="6152" max="6152" width="20.5703125" style="539" customWidth="1"/>
    <col min="6153" max="6153" width="18.7109375" style="539" customWidth="1"/>
    <col min="6154" max="6154" width="19.28515625" style="539" customWidth="1"/>
    <col min="6155" max="6155" width="18.85546875" style="539" customWidth="1"/>
    <col min="6156" max="6156" width="18.28515625" style="539" customWidth="1"/>
    <col min="6157" max="6161" width="17" style="539" customWidth="1"/>
    <col min="6162" max="6170" width="11.28515625" style="539" customWidth="1"/>
    <col min="6171" max="6171" width="0.42578125" style="539" customWidth="1"/>
    <col min="6172" max="6177" width="11.28515625" style="539" customWidth="1"/>
    <col min="6178" max="6398" width="8.85546875" style="539"/>
    <col min="6399" max="6399" width="8.28515625" style="539" customWidth="1"/>
    <col min="6400" max="6400" width="25.85546875" style="539" customWidth="1"/>
    <col min="6401" max="6401" width="22.28515625" style="539" customWidth="1"/>
    <col min="6402" max="6402" width="24" style="539" customWidth="1"/>
    <col min="6403" max="6403" width="20.42578125" style="539" customWidth="1"/>
    <col min="6404" max="6404" width="23.140625" style="539" customWidth="1"/>
    <col min="6405" max="6405" width="33.28515625" style="539" customWidth="1"/>
    <col min="6406" max="6406" width="25.5703125" style="539" customWidth="1"/>
    <col min="6407" max="6407" width="23.28515625" style="539" customWidth="1"/>
    <col min="6408" max="6408" width="20.5703125" style="539" customWidth="1"/>
    <col min="6409" max="6409" width="18.7109375" style="539" customWidth="1"/>
    <col min="6410" max="6410" width="19.28515625" style="539" customWidth="1"/>
    <col min="6411" max="6411" width="18.85546875" style="539" customWidth="1"/>
    <col min="6412" max="6412" width="18.28515625" style="539" customWidth="1"/>
    <col min="6413" max="6417" width="17" style="539" customWidth="1"/>
    <col min="6418" max="6426" width="11.28515625" style="539" customWidth="1"/>
    <col min="6427" max="6427" width="0.42578125" style="539" customWidth="1"/>
    <col min="6428" max="6433" width="11.28515625" style="539" customWidth="1"/>
    <col min="6434" max="6654" width="8.85546875" style="539"/>
    <col min="6655" max="6655" width="8.28515625" style="539" customWidth="1"/>
    <col min="6656" max="6656" width="25.85546875" style="539" customWidth="1"/>
    <col min="6657" max="6657" width="22.28515625" style="539" customWidth="1"/>
    <col min="6658" max="6658" width="24" style="539" customWidth="1"/>
    <col min="6659" max="6659" width="20.42578125" style="539" customWidth="1"/>
    <col min="6660" max="6660" width="23.140625" style="539" customWidth="1"/>
    <col min="6661" max="6661" width="33.28515625" style="539" customWidth="1"/>
    <col min="6662" max="6662" width="25.5703125" style="539" customWidth="1"/>
    <col min="6663" max="6663" width="23.28515625" style="539" customWidth="1"/>
    <col min="6664" max="6664" width="20.5703125" style="539" customWidth="1"/>
    <col min="6665" max="6665" width="18.7109375" style="539" customWidth="1"/>
    <col min="6666" max="6666" width="19.28515625" style="539" customWidth="1"/>
    <col min="6667" max="6667" width="18.85546875" style="539" customWidth="1"/>
    <col min="6668" max="6668" width="18.28515625" style="539" customWidth="1"/>
    <col min="6669" max="6673" width="17" style="539" customWidth="1"/>
    <col min="6674" max="6682" width="11.28515625" style="539" customWidth="1"/>
    <col min="6683" max="6683" width="0.42578125" style="539" customWidth="1"/>
    <col min="6684" max="6689" width="11.28515625" style="539" customWidth="1"/>
    <col min="6690" max="6910" width="8.85546875" style="539"/>
    <col min="6911" max="6911" width="8.28515625" style="539" customWidth="1"/>
    <col min="6912" max="6912" width="25.85546875" style="539" customWidth="1"/>
    <col min="6913" max="6913" width="22.28515625" style="539" customWidth="1"/>
    <col min="6914" max="6914" width="24" style="539" customWidth="1"/>
    <col min="6915" max="6915" width="20.42578125" style="539" customWidth="1"/>
    <col min="6916" max="6916" width="23.140625" style="539" customWidth="1"/>
    <col min="6917" max="6917" width="33.28515625" style="539" customWidth="1"/>
    <col min="6918" max="6918" width="25.5703125" style="539" customWidth="1"/>
    <col min="6919" max="6919" width="23.28515625" style="539" customWidth="1"/>
    <col min="6920" max="6920" width="20.5703125" style="539" customWidth="1"/>
    <col min="6921" max="6921" width="18.7109375" style="539" customWidth="1"/>
    <col min="6922" max="6922" width="19.28515625" style="539" customWidth="1"/>
    <col min="6923" max="6923" width="18.85546875" style="539" customWidth="1"/>
    <col min="6924" max="6924" width="18.28515625" style="539" customWidth="1"/>
    <col min="6925" max="6929" width="17" style="539" customWidth="1"/>
    <col min="6930" max="6938" width="11.28515625" style="539" customWidth="1"/>
    <col min="6939" max="6939" width="0.42578125" style="539" customWidth="1"/>
    <col min="6940" max="6945" width="11.28515625" style="539" customWidth="1"/>
    <col min="6946" max="7166" width="8.85546875" style="539"/>
    <col min="7167" max="7167" width="8.28515625" style="539" customWidth="1"/>
    <col min="7168" max="7168" width="25.85546875" style="539" customWidth="1"/>
    <col min="7169" max="7169" width="22.28515625" style="539" customWidth="1"/>
    <col min="7170" max="7170" width="24" style="539" customWidth="1"/>
    <col min="7171" max="7171" width="20.42578125" style="539" customWidth="1"/>
    <col min="7172" max="7172" width="23.140625" style="539" customWidth="1"/>
    <col min="7173" max="7173" width="33.28515625" style="539" customWidth="1"/>
    <col min="7174" max="7174" width="25.5703125" style="539" customWidth="1"/>
    <col min="7175" max="7175" width="23.28515625" style="539" customWidth="1"/>
    <col min="7176" max="7176" width="20.5703125" style="539" customWidth="1"/>
    <col min="7177" max="7177" width="18.7109375" style="539" customWidth="1"/>
    <col min="7178" max="7178" width="19.28515625" style="539" customWidth="1"/>
    <col min="7179" max="7179" width="18.85546875" style="539" customWidth="1"/>
    <col min="7180" max="7180" width="18.28515625" style="539" customWidth="1"/>
    <col min="7181" max="7185" width="17" style="539" customWidth="1"/>
    <col min="7186" max="7194" width="11.28515625" style="539" customWidth="1"/>
    <col min="7195" max="7195" width="0.42578125" style="539" customWidth="1"/>
    <col min="7196" max="7201" width="11.28515625" style="539" customWidth="1"/>
    <col min="7202" max="7422" width="8.85546875" style="539"/>
    <col min="7423" max="7423" width="8.28515625" style="539" customWidth="1"/>
    <col min="7424" max="7424" width="25.85546875" style="539" customWidth="1"/>
    <col min="7425" max="7425" width="22.28515625" style="539" customWidth="1"/>
    <col min="7426" max="7426" width="24" style="539" customWidth="1"/>
    <col min="7427" max="7427" width="20.42578125" style="539" customWidth="1"/>
    <col min="7428" max="7428" width="23.140625" style="539" customWidth="1"/>
    <col min="7429" max="7429" width="33.28515625" style="539" customWidth="1"/>
    <col min="7430" max="7430" width="25.5703125" style="539" customWidth="1"/>
    <col min="7431" max="7431" width="23.28515625" style="539" customWidth="1"/>
    <col min="7432" max="7432" width="20.5703125" style="539" customWidth="1"/>
    <col min="7433" max="7433" width="18.7109375" style="539" customWidth="1"/>
    <col min="7434" max="7434" width="19.28515625" style="539" customWidth="1"/>
    <col min="7435" max="7435" width="18.85546875" style="539" customWidth="1"/>
    <col min="7436" max="7436" width="18.28515625" style="539" customWidth="1"/>
    <col min="7437" max="7441" width="17" style="539" customWidth="1"/>
    <col min="7442" max="7450" width="11.28515625" style="539" customWidth="1"/>
    <col min="7451" max="7451" width="0.42578125" style="539" customWidth="1"/>
    <col min="7452" max="7457" width="11.28515625" style="539" customWidth="1"/>
    <col min="7458" max="7678" width="8.85546875" style="539"/>
    <col min="7679" max="7679" width="8.28515625" style="539" customWidth="1"/>
    <col min="7680" max="7680" width="25.85546875" style="539" customWidth="1"/>
    <col min="7681" max="7681" width="22.28515625" style="539" customWidth="1"/>
    <col min="7682" max="7682" width="24" style="539" customWidth="1"/>
    <col min="7683" max="7683" width="20.42578125" style="539" customWidth="1"/>
    <col min="7684" max="7684" width="23.140625" style="539" customWidth="1"/>
    <col min="7685" max="7685" width="33.28515625" style="539" customWidth="1"/>
    <col min="7686" max="7686" width="25.5703125" style="539" customWidth="1"/>
    <col min="7687" max="7687" width="23.28515625" style="539" customWidth="1"/>
    <col min="7688" max="7688" width="20.5703125" style="539" customWidth="1"/>
    <col min="7689" max="7689" width="18.7109375" style="539" customWidth="1"/>
    <col min="7690" max="7690" width="19.28515625" style="539" customWidth="1"/>
    <col min="7691" max="7691" width="18.85546875" style="539" customWidth="1"/>
    <col min="7692" max="7692" width="18.28515625" style="539" customWidth="1"/>
    <col min="7693" max="7697" width="17" style="539" customWidth="1"/>
    <col min="7698" max="7706" width="11.28515625" style="539" customWidth="1"/>
    <col min="7707" max="7707" width="0.42578125" style="539" customWidth="1"/>
    <col min="7708" max="7713" width="11.28515625" style="539" customWidth="1"/>
    <col min="7714" max="7934" width="8.85546875" style="539"/>
    <col min="7935" max="7935" width="8.28515625" style="539" customWidth="1"/>
    <col min="7936" max="7936" width="25.85546875" style="539" customWidth="1"/>
    <col min="7937" max="7937" width="22.28515625" style="539" customWidth="1"/>
    <col min="7938" max="7938" width="24" style="539" customWidth="1"/>
    <col min="7939" max="7939" width="20.42578125" style="539" customWidth="1"/>
    <col min="7940" max="7940" width="23.140625" style="539" customWidth="1"/>
    <col min="7941" max="7941" width="33.28515625" style="539" customWidth="1"/>
    <col min="7942" max="7942" width="25.5703125" style="539" customWidth="1"/>
    <col min="7943" max="7943" width="23.28515625" style="539" customWidth="1"/>
    <col min="7944" max="7944" width="20.5703125" style="539" customWidth="1"/>
    <col min="7945" max="7945" width="18.7109375" style="539" customWidth="1"/>
    <col min="7946" max="7946" width="19.28515625" style="539" customWidth="1"/>
    <col min="7947" max="7947" width="18.85546875" style="539" customWidth="1"/>
    <col min="7948" max="7948" width="18.28515625" style="539" customWidth="1"/>
    <col min="7949" max="7953" width="17" style="539" customWidth="1"/>
    <col min="7954" max="7962" width="11.28515625" style="539" customWidth="1"/>
    <col min="7963" max="7963" width="0.42578125" style="539" customWidth="1"/>
    <col min="7964" max="7969" width="11.28515625" style="539" customWidth="1"/>
    <col min="7970" max="8190" width="8.85546875" style="539"/>
    <col min="8191" max="8191" width="8.28515625" style="539" customWidth="1"/>
    <col min="8192" max="8192" width="25.85546875" style="539" customWidth="1"/>
    <col min="8193" max="8193" width="22.28515625" style="539" customWidth="1"/>
    <col min="8194" max="8194" width="24" style="539" customWidth="1"/>
    <col min="8195" max="8195" width="20.42578125" style="539" customWidth="1"/>
    <col min="8196" max="8196" width="23.140625" style="539" customWidth="1"/>
    <col min="8197" max="8197" width="33.28515625" style="539" customWidth="1"/>
    <col min="8198" max="8198" width="25.5703125" style="539" customWidth="1"/>
    <col min="8199" max="8199" width="23.28515625" style="539" customWidth="1"/>
    <col min="8200" max="8200" width="20.5703125" style="539" customWidth="1"/>
    <col min="8201" max="8201" width="18.7109375" style="539" customWidth="1"/>
    <col min="8202" max="8202" width="19.28515625" style="539" customWidth="1"/>
    <col min="8203" max="8203" width="18.85546875" style="539" customWidth="1"/>
    <col min="8204" max="8204" width="18.28515625" style="539" customWidth="1"/>
    <col min="8205" max="8209" width="17" style="539" customWidth="1"/>
    <col min="8210" max="8218" width="11.28515625" style="539" customWidth="1"/>
    <col min="8219" max="8219" width="0.42578125" style="539" customWidth="1"/>
    <col min="8220" max="8225" width="11.28515625" style="539" customWidth="1"/>
    <col min="8226" max="8446" width="8.85546875" style="539"/>
    <col min="8447" max="8447" width="8.28515625" style="539" customWidth="1"/>
    <col min="8448" max="8448" width="25.85546875" style="539" customWidth="1"/>
    <col min="8449" max="8449" width="22.28515625" style="539" customWidth="1"/>
    <col min="8450" max="8450" width="24" style="539" customWidth="1"/>
    <col min="8451" max="8451" width="20.42578125" style="539" customWidth="1"/>
    <col min="8452" max="8452" width="23.140625" style="539" customWidth="1"/>
    <col min="8453" max="8453" width="33.28515625" style="539" customWidth="1"/>
    <col min="8454" max="8454" width="25.5703125" style="539" customWidth="1"/>
    <col min="8455" max="8455" width="23.28515625" style="539" customWidth="1"/>
    <col min="8456" max="8456" width="20.5703125" style="539" customWidth="1"/>
    <col min="8457" max="8457" width="18.7109375" style="539" customWidth="1"/>
    <col min="8458" max="8458" width="19.28515625" style="539" customWidth="1"/>
    <col min="8459" max="8459" width="18.85546875" style="539" customWidth="1"/>
    <col min="8460" max="8460" width="18.28515625" style="539" customWidth="1"/>
    <col min="8461" max="8465" width="17" style="539" customWidth="1"/>
    <col min="8466" max="8474" width="11.28515625" style="539" customWidth="1"/>
    <col min="8475" max="8475" width="0.42578125" style="539" customWidth="1"/>
    <col min="8476" max="8481" width="11.28515625" style="539" customWidth="1"/>
    <col min="8482" max="8702" width="8.85546875" style="539"/>
    <col min="8703" max="8703" width="8.28515625" style="539" customWidth="1"/>
    <col min="8704" max="8704" width="25.85546875" style="539" customWidth="1"/>
    <col min="8705" max="8705" width="22.28515625" style="539" customWidth="1"/>
    <col min="8706" max="8706" width="24" style="539" customWidth="1"/>
    <col min="8707" max="8707" width="20.42578125" style="539" customWidth="1"/>
    <col min="8708" max="8708" width="23.140625" style="539" customWidth="1"/>
    <col min="8709" max="8709" width="33.28515625" style="539" customWidth="1"/>
    <col min="8710" max="8710" width="25.5703125" style="539" customWidth="1"/>
    <col min="8711" max="8711" width="23.28515625" style="539" customWidth="1"/>
    <col min="8712" max="8712" width="20.5703125" style="539" customWidth="1"/>
    <col min="8713" max="8713" width="18.7109375" style="539" customWidth="1"/>
    <col min="8714" max="8714" width="19.28515625" style="539" customWidth="1"/>
    <col min="8715" max="8715" width="18.85546875" style="539" customWidth="1"/>
    <col min="8716" max="8716" width="18.28515625" style="539" customWidth="1"/>
    <col min="8717" max="8721" width="17" style="539" customWidth="1"/>
    <col min="8722" max="8730" width="11.28515625" style="539" customWidth="1"/>
    <col min="8731" max="8731" width="0.42578125" style="539" customWidth="1"/>
    <col min="8732" max="8737" width="11.28515625" style="539" customWidth="1"/>
    <col min="8738" max="8958" width="8.85546875" style="539"/>
    <col min="8959" max="8959" width="8.28515625" style="539" customWidth="1"/>
    <col min="8960" max="8960" width="25.85546875" style="539" customWidth="1"/>
    <col min="8961" max="8961" width="22.28515625" style="539" customWidth="1"/>
    <col min="8962" max="8962" width="24" style="539" customWidth="1"/>
    <col min="8963" max="8963" width="20.42578125" style="539" customWidth="1"/>
    <col min="8964" max="8964" width="23.140625" style="539" customWidth="1"/>
    <col min="8965" max="8965" width="33.28515625" style="539" customWidth="1"/>
    <col min="8966" max="8966" width="25.5703125" style="539" customWidth="1"/>
    <col min="8967" max="8967" width="23.28515625" style="539" customWidth="1"/>
    <col min="8968" max="8968" width="20.5703125" style="539" customWidth="1"/>
    <col min="8969" max="8969" width="18.7109375" style="539" customWidth="1"/>
    <col min="8970" max="8970" width="19.28515625" style="539" customWidth="1"/>
    <col min="8971" max="8971" width="18.85546875" style="539" customWidth="1"/>
    <col min="8972" max="8972" width="18.28515625" style="539" customWidth="1"/>
    <col min="8973" max="8977" width="17" style="539" customWidth="1"/>
    <col min="8978" max="8986" width="11.28515625" style="539" customWidth="1"/>
    <col min="8987" max="8987" width="0.42578125" style="539" customWidth="1"/>
    <col min="8988" max="8993" width="11.28515625" style="539" customWidth="1"/>
    <col min="8994" max="9214" width="8.85546875" style="539"/>
    <col min="9215" max="9215" width="8.28515625" style="539" customWidth="1"/>
    <col min="9216" max="9216" width="25.85546875" style="539" customWidth="1"/>
    <col min="9217" max="9217" width="22.28515625" style="539" customWidth="1"/>
    <col min="9218" max="9218" width="24" style="539" customWidth="1"/>
    <col min="9219" max="9219" width="20.42578125" style="539" customWidth="1"/>
    <col min="9220" max="9220" width="23.140625" style="539" customWidth="1"/>
    <col min="9221" max="9221" width="33.28515625" style="539" customWidth="1"/>
    <col min="9222" max="9222" width="25.5703125" style="539" customWidth="1"/>
    <col min="9223" max="9223" width="23.28515625" style="539" customWidth="1"/>
    <col min="9224" max="9224" width="20.5703125" style="539" customWidth="1"/>
    <col min="9225" max="9225" width="18.7109375" style="539" customWidth="1"/>
    <col min="9226" max="9226" width="19.28515625" style="539" customWidth="1"/>
    <col min="9227" max="9227" width="18.85546875" style="539" customWidth="1"/>
    <col min="9228" max="9228" width="18.28515625" style="539" customWidth="1"/>
    <col min="9229" max="9233" width="17" style="539" customWidth="1"/>
    <col min="9234" max="9242" width="11.28515625" style="539" customWidth="1"/>
    <col min="9243" max="9243" width="0.42578125" style="539" customWidth="1"/>
    <col min="9244" max="9249" width="11.28515625" style="539" customWidth="1"/>
    <col min="9250" max="9470" width="8.85546875" style="539"/>
    <col min="9471" max="9471" width="8.28515625" style="539" customWidth="1"/>
    <col min="9472" max="9472" width="25.85546875" style="539" customWidth="1"/>
    <col min="9473" max="9473" width="22.28515625" style="539" customWidth="1"/>
    <col min="9474" max="9474" width="24" style="539" customWidth="1"/>
    <col min="9475" max="9475" width="20.42578125" style="539" customWidth="1"/>
    <col min="9476" max="9476" width="23.140625" style="539" customWidth="1"/>
    <col min="9477" max="9477" width="33.28515625" style="539" customWidth="1"/>
    <col min="9478" max="9478" width="25.5703125" style="539" customWidth="1"/>
    <col min="9479" max="9479" width="23.28515625" style="539" customWidth="1"/>
    <col min="9480" max="9480" width="20.5703125" style="539" customWidth="1"/>
    <col min="9481" max="9481" width="18.7109375" style="539" customWidth="1"/>
    <col min="9482" max="9482" width="19.28515625" style="539" customWidth="1"/>
    <col min="9483" max="9483" width="18.85546875" style="539" customWidth="1"/>
    <col min="9484" max="9484" width="18.28515625" style="539" customWidth="1"/>
    <col min="9485" max="9489" width="17" style="539" customWidth="1"/>
    <col min="9490" max="9498" width="11.28515625" style="539" customWidth="1"/>
    <col min="9499" max="9499" width="0.42578125" style="539" customWidth="1"/>
    <col min="9500" max="9505" width="11.28515625" style="539" customWidth="1"/>
    <col min="9506" max="9726" width="8.85546875" style="539"/>
    <col min="9727" max="9727" width="8.28515625" style="539" customWidth="1"/>
    <col min="9728" max="9728" width="25.85546875" style="539" customWidth="1"/>
    <col min="9729" max="9729" width="22.28515625" style="539" customWidth="1"/>
    <col min="9730" max="9730" width="24" style="539" customWidth="1"/>
    <col min="9731" max="9731" width="20.42578125" style="539" customWidth="1"/>
    <col min="9732" max="9732" width="23.140625" style="539" customWidth="1"/>
    <col min="9733" max="9733" width="33.28515625" style="539" customWidth="1"/>
    <col min="9734" max="9734" width="25.5703125" style="539" customWidth="1"/>
    <col min="9735" max="9735" width="23.28515625" style="539" customWidth="1"/>
    <col min="9736" max="9736" width="20.5703125" style="539" customWidth="1"/>
    <col min="9737" max="9737" width="18.7109375" style="539" customWidth="1"/>
    <col min="9738" max="9738" width="19.28515625" style="539" customWidth="1"/>
    <col min="9739" max="9739" width="18.85546875" style="539" customWidth="1"/>
    <col min="9740" max="9740" width="18.28515625" style="539" customWidth="1"/>
    <col min="9741" max="9745" width="17" style="539" customWidth="1"/>
    <col min="9746" max="9754" width="11.28515625" style="539" customWidth="1"/>
    <col min="9755" max="9755" width="0.42578125" style="539" customWidth="1"/>
    <col min="9756" max="9761" width="11.28515625" style="539" customWidth="1"/>
    <col min="9762" max="9982" width="8.85546875" style="539"/>
    <col min="9983" max="9983" width="8.28515625" style="539" customWidth="1"/>
    <col min="9984" max="9984" width="25.85546875" style="539" customWidth="1"/>
    <col min="9985" max="9985" width="22.28515625" style="539" customWidth="1"/>
    <col min="9986" max="9986" width="24" style="539" customWidth="1"/>
    <col min="9987" max="9987" width="20.42578125" style="539" customWidth="1"/>
    <col min="9988" max="9988" width="23.140625" style="539" customWidth="1"/>
    <col min="9989" max="9989" width="33.28515625" style="539" customWidth="1"/>
    <col min="9990" max="9990" width="25.5703125" style="539" customWidth="1"/>
    <col min="9991" max="9991" width="23.28515625" style="539" customWidth="1"/>
    <col min="9992" max="9992" width="20.5703125" style="539" customWidth="1"/>
    <col min="9993" max="9993" width="18.7109375" style="539" customWidth="1"/>
    <col min="9994" max="9994" width="19.28515625" style="539" customWidth="1"/>
    <col min="9995" max="9995" width="18.85546875" style="539" customWidth="1"/>
    <col min="9996" max="9996" width="18.28515625" style="539" customWidth="1"/>
    <col min="9997" max="10001" width="17" style="539" customWidth="1"/>
    <col min="10002" max="10010" width="11.28515625" style="539" customWidth="1"/>
    <col min="10011" max="10011" width="0.42578125" style="539" customWidth="1"/>
    <col min="10012" max="10017" width="11.28515625" style="539" customWidth="1"/>
    <col min="10018" max="10238" width="8.85546875" style="539"/>
    <col min="10239" max="10239" width="8.28515625" style="539" customWidth="1"/>
    <col min="10240" max="10240" width="25.85546875" style="539" customWidth="1"/>
    <col min="10241" max="10241" width="22.28515625" style="539" customWidth="1"/>
    <col min="10242" max="10242" width="24" style="539" customWidth="1"/>
    <col min="10243" max="10243" width="20.42578125" style="539" customWidth="1"/>
    <col min="10244" max="10244" width="23.140625" style="539" customWidth="1"/>
    <col min="10245" max="10245" width="33.28515625" style="539" customWidth="1"/>
    <col min="10246" max="10246" width="25.5703125" style="539" customWidth="1"/>
    <col min="10247" max="10247" width="23.28515625" style="539" customWidth="1"/>
    <col min="10248" max="10248" width="20.5703125" style="539" customWidth="1"/>
    <col min="10249" max="10249" width="18.7109375" style="539" customWidth="1"/>
    <col min="10250" max="10250" width="19.28515625" style="539" customWidth="1"/>
    <col min="10251" max="10251" width="18.85546875" style="539" customWidth="1"/>
    <col min="10252" max="10252" width="18.28515625" style="539" customWidth="1"/>
    <col min="10253" max="10257" width="17" style="539" customWidth="1"/>
    <col min="10258" max="10266" width="11.28515625" style="539" customWidth="1"/>
    <col min="10267" max="10267" width="0.42578125" style="539" customWidth="1"/>
    <col min="10268" max="10273" width="11.28515625" style="539" customWidth="1"/>
    <col min="10274" max="10494" width="8.85546875" style="539"/>
    <col min="10495" max="10495" width="8.28515625" style="539" customWidth="1"/>
    <col min="10496" max="10496" width="25.85546875" style="539" customWidth="1"/>
    <col min="10497" max="10497" width="22.28515625" style="539" customWidth="1"/>
    <col min="10498" max="10498" width="24" style="539" customWidth="1"/>
    <col min="10499" max="10499" width="20.42578125" style="539" customWidth="1"/>
    <col min="10500" max="10500" width="23.140625" style="539" customWidth="1"/>
    <col min="10501" max="10501" width="33.28515625" style="539" customWidth="1"/>
    <col min="10502" max="10502" width="25.5703125" style="539" customWidth="1"/>
    <col min="10503" max="10503" width="23.28515625" style="539" customWidth="1"/>
    <col min="10504" max="10504" width="20.5703125" style="539" customWidth="1"/>
    <col min="10505" max="10505" width="18.7109375" style="539" customWidth="1"/>
    <col min="10506" max="10506" width="19.28515625" style="539" customWidth="1"/>
    <col min="10507" max="10507" width="18.85546875" style="539" customWidth="1"/>
    <col min="10508" max="10508" width="18.28515625" style="539" customWidth="1"/>
    <col min="10509" max="10513" width="17" style="539" customWidth="1"/>
    <col min="10514" max="10522" width="11.28515625" style="539" customWidth="1"/>
    <col min="10523" max="10523" width="0.42578125" style="539" customWidth="1"/>
    <col min="10524" max="10529" width="11.28515625" style="539" customWidth="1"/>
    <col min="10530" max="10750" width="8.85546875" style="539"/>
    <col min="10751" max="10751" width="8.28515625" style="539" customWidth="1"/>
    <col min="10752" max="10752" width="25.85546875" style="539" customWidth="1"/>
    <col min="10753" max="10753" width="22.28515625" style="539" customWidth="1"/>
    <col min="10754" max="10754" width="24" style="539" customWidth="1"/>
    <col min="10755" max="10755" width="20.42578125" style="539" customWidth="1"/>
    <col min="10756" max="10756" width="23.140625" style="539" customWidth="1"/>
    <col min="10757" max="10757" width="33.28515625" style="539" customWidth="1"/>
    <col min="10758" max="10758" width="25.5703125" style="539" customWidth="1"/>
    <col min="10759" max="10759" width="23.28515625" style="539" customWidth="1"/>
    <col min="10760" max="10760" width="20.5703125" style="539" customWidth="1"/>
    <col min="10761" max="10761" width="18.7109375" style="539" customWidth="1"/>
    <col min="10762" max="10762" width="19.28515625" style="539" customWidth="1"/>
    <col min="10763" max="10763" width="18.85546875" style="539" customWidth="1"/>
    <col min="10764" max="10764" width="18.28515625" style="539" customWidth="1"/>
    <col min="10765" max="10769" width="17" style="539" customWidth="1"/>
    <col min="10770" max="10778" width="11.28515625" style="539" customWidth="1"/>
    <col min="10779" max="10779" width="0.42578125" style="539" customWidth="1"/>
    <col min="10780" max="10785" width="11.28515625" style="539" customWidth="1"/>
    <col min="10786" max="11006" width="8.85546875" style="539"/>
    <col min="11007" max="11007" width="8.28515625" style="539" customWidth="1"/>
    <col min="11008" max="11008" width="25.85546875" style="539" customWidth="1"/>
    <col min="11009" max="11009" width="22.28515625" style="539" customWidth="1"/>
    <col min="11010" max="11010" width="24" style="539" customWidth="1"/>
    <col min="11011" max="11011" width="20.42578125" style="539" customWidth="1"/>
    <col min="11012" max="11012" width="23.140625" style="539" customWidth="1"/>
    <col min="11013" max="11013" width="33.28515625" style="539" customWidth="1"/>
    <col min="11014" max="11014" width="25.5703125" style="539" customWidth="1"/>
    <col min="11015" max="11015" width="23.28515625" style="539" customWidth="1"/>
    <col min="11016" max="11016" width="20.5703125" style="539" customWidth="1"/>
    <col min="11017" max="11017" width="18.7109375" style="539" customWidth="1"/>
    <col min="11018" max="11018" width="19.28515625" style="539" customWidth="1"/>
    <col min="11019" max="11019" width="18.85546875" style="539" customWidth="1"/>
    <col min="11020" max="11020" width="18.28515625" style="539" customWidth="1"/>
    <col min="11021" max="11025" width="17" style="539" customWidth="1"/>
    <col min="11026" max="11034" width="11.28515625" style="539" customWidth="1"/>
    <col min="11035" max="11035" width="0.42578125" style="539" customWidth="1"/>
    <col min="11036" max="11041" width="11.28515625" style="539" customWidth="1"/>
    <col min="11042" max="11262" width="8.85546875" style="539"/>
    <col min="11263" max="11263" width="8.28515625" style="539" customWidth="1"/>
    <col min="11264" max="11264" width="25.85546875" style="539" customWidth="1"/>
    <col min="11265" max="11265" width="22.28515625" style="539" customWidth="1"/>
    <col min="11266" max="11266" width="24" style="539" customWidth="1"/>
    <col min="11267" max="11267" width="20.42578125" style="539" customWidth="1"/>
    <col min="11268" max="11268" width="23.140625" style="539" customWidth="1"/>
    <col min="11269" max="11269" width="33.28515625" style="539" customWidth="1"/>
    <col min="11270" max="11270" width="25.5703125" style="539" customWidth="1"/>
    <col min="11271" max="11271" width="23.28515625" style="539" customWidth="1"/>
    <col min="11272" max="11272" width="20.5703125" style="539" customWidth="1"/>
    <col min="11273" max="11273" width="18.7109375" style="539" customWidth="1"/>
    <col min="11274" max="11274" width="19.28515625" style="539" customWidth="1"/>
    <col min="11275" max="11275" width="18.85546875" style="539" customWidth="1"/>
    <col min="11276" max="11276" width="18.28515625" style="539" customWidth="1"/>
    <col min="11277" max="11281" width="17" style="539" customWidth="1"/>
    <col min="11282" max="11290" width="11.28515625" style="539" customWidth="1"/>
    <col min="11291" max="11291" width="0.42578125" style="539" customWidth="1"/>
    <col min="11292" max="11297" width="11.28515625" style="539" customWidth="1"/>
    <col min="11298" max="11518" width="8.85546875" style="539"/>
    <col min="11519" max="11519" width="8.28515625" style="539" customWidth="1"/>
    <col min="11520" max="11520" width="25.85546875" style="539" customWidth="1"/>
    <col min="11521" max="11521" width="22.28515625" style="539" customWidth="1"/>
    <col min="11522" max="11522" width="24" style="539" customWidth="1"/>
    <col min="11523" max="11523" width="20.42578125" style="539" customWidth="1"/>
    <col min="11524" max="11524" width="23.140625" style="539" customWidth="1"/>
    <col min="11525" max="11525" width="33.28515625" style="539" customWidth="1"/>
    <col min="11526" max="11526" width="25.5703125" style="539" customWidth="1"/>
    <col min="11527" max="11527" width="23.28515625" style="539" customWidth="1"/>
    <col min="11528" max="11528" width="20.5703125" style="539" customWidth="1"/>
    <col min="11529" max="11529" width="18.7109375" style="539" customWidth="1"/>
    <col min="11530" max="11530" width="19.28515625" style="539" customWidth="1"/>
    <col min="11531" max="11531" width="18.85546875" style="539" customWidth="1"/>
    <col min="11532" max="11532" width="18.28515625" style="539" customWidth="1"/>
    <col min="11533" max="11537" width="17" style="539" customWidth="1"/>
    <col min="11538" max="11546" width="11.28515625" style="539" customWidth="1"/>
    <col min="11547" max="11547" width="0.42578125" style="539" customWidth="1"/>
    <col min="11548" max="11553" width="11.28515625" style="539" customWidth="1"/>
    <col min="11554" max="11774" width="8.85546875" style="539"/>
    <col min="11775" max="11775" width="8.28515625" style="539" customWidth="1"/>
    <col min="11776" max="11776" width="25.85546875" style="539" customWidth="1"/>
    <col min="11777" max="11777" width="22.28515625" style="539" customWidth="1"/>
    <col min="11778" max="11778" width="24" style="539" customWidth="1"/>
    <col min="11779" max="11779" width="20.42578125" style="539" customWidth="1"/>
    <col min="11780" max="11780" width="23.140625" style="539" customWidth="1"/>
    <col min="11781" max="11781" width="33.28515625" style="539" customWidth="1"/>
    <col min="11782" max="11782" width="25.5703125" style="539" customWidth="1"/>
    <col min="11783" max="11783" width="23.28515625" style="539" customWidth="1"/>
    <col min="11784" max="11784" width="20.5703125" style="539" customWidth="1"/>
    <col min="11785" max="11785" width="18.7109375" style="539" customWidth="1"/>
    <col min="11786" max="11786" width="19.28515625" style="539" customWidth="1"/>
    <col min="11787" max="11787" width="18.85546875" style="539" customWidth="1"/>
    <col min="11788" max="11788" width="18.28515625" style="539" customWidth="1"/>
    <col min="11789" max="11793" width="17" style="539" customWidth="1"/>
    <col min="11794" max="11802" width="11.28515625" style="539" customWidth="1"/>
    <col min="11803" max="11803" width="0.42578125" style="539" customWidth="1"/>
    <col min="11804" max="11809" width="11.28515625" style="539" customWidth="1"/>
    <col min="11810" max="12030" width="8.85546875" style="539"/>
    <col min="12031" max="12031" width="8.28515625" style="539" customWidth="1"/>
    <col min="12032" max="12032" width="25.85546875" style="539" customWidth="1"/>
    <col min="12033" max="12033" width="22.28515625" style="539" customWidth="1"/>
    <col min="12034" max="12034" width="24" style="539" customWidth="1"/>
    <col min="12035" max="12035" width="20.42578125" style="539" customWidth="1"/>
    <col min="12036" max="12036" width="23.140625" style="539" customWidth="1"/>
    <col min="12037" max="12037" width="33.28515625" style="539" customWidth="1"/>
    <col min="12038" max="12038" width="25.5703125" style="539" customWidth="1"/>
    <col min="12039" max="12039" width="23.28515625" style="539" customWidth="1"/>
    <col min="12040" max="12040" width="20.5703125" style="539" customWidth="1"/>
    <col min="12041" max="12041" width="18.7109375" style="539" customWidth="1"/>
    <col min="12042" max="12042" width="19.28515625" style="539" customWidth="1"/>
    <col min="12043" max="12043" width="18.85546875" style="539" customWidth="1"/>
    <col min="12044" max="12044" width="18.28515625" style="539" customWidth="1"/>
    <col min="12045" max="12049" width="17" style="539" customWidth="1"/>
    <col min="12050" max="12058" width="11.28515625" style="539" customWidth="1"/>
    <col min="12059" max="12059" width="0.42578125" style="539" customWidth="1"/>
    <col min="12060" max="12065" width="11.28515625" style="539" customWidth="1"/>
    <col min="12066" max="12286" width="8.85546875" style="539"/>
    <col min="12287" max="12287" width="8.28515625" style="539" customWidth="1"/>
    <col min="12288" max="12288" width="25.85546875" style="539" customWidth="1"/>
    <col min="12289" max="12289" width="22.28515625" style="539" customWidth="1"/>
    <col min="12290" max="12290" width="24" style="539" customWidth="1"/>
    <col min="12291" max="12291" width="20.42578125" style="539" customWidth="1"/>
    <col min="12292" max="12292" width="23.140625" style="539" customWidth="1"/>
    <col min="12293" max="12293" width="33.28515625" style="539" customWidth="1"/>
    <col min="12294" max="12294" width="25.5703125" style="539" customWidth="1"/>
    <col min="12295" max="12295" width="23.28515625" style="539" customWidth="1"/>
    <col min="12296" max="12296" width="20.5703125" style="539" customWidth="1"/>
    <col min="12297" max="12297" width="18.7109375" style="539" customWidth="1"/>
    <col min="12298" max="12298" width="19.28515625" style="539" customWidth="1"/>
    <col min="12299" max="12299" width="18.85546875" style="539" customWidth="1"/>
    <col min="12300" max="12300" width="18.28515625" style="539" customWidth="1"/>
    <col min="12301" max="12305" width="17" style="539" customWidth="1"/>
    <col min="12306" max="12314" width="11.28515625" style="539" customWidth="1"/>
    <col min="12315" max="12315" width="0.42578125" style="539" customWidth="1"/>
    <col min="12316" max="12321" width="11.28515625" style="539" customWidth="1"/>
    <col min="12322" max="12542" width="8.85546875" style="539"/>
    <col min="12543" max="12543" width="8.28515625" style="539" customWidth="1"/>
    <col min="12544" max="12544" width="25.85546875" style="539" customWidth="1"/>
    <col min="12545" max="12545" width="22.28515625" style="539" customWidth="1"/>
    <col min="12546" max="12546" width="24" style="539" customWidth="1"/>
    <col min="12547" max="12547" width="20.42578125" style="539" customWidth="1"/>
    <col min="12548" max="12548" width="23.140625" style="539" customWidth="1"/>
    <col min="12549" max="12549" width="33.28515625" style="539" customWidth="1"/>
    <col min="12550" max="12550" width="25.5703125" style="539" customWidth="1"/>
    <col min="12551" max="12551" width="23.28515625" style="539" customWidth="1"/>
    <col min="12552" max="12552" width="20.5703125" style="539" customWidth="1"/>
    <col min="12553" max="12553" width="18.7109375" style="539" customWidth="1"/>
    <col min="12554" max="12554" width="19.28515625" style="539" customWidth="1"/>
    <col min="12555" max="12555" width="18.85546875" style="539" customWidth="1"/>
    <col min="12556" max="12556" width="18.28515625" style="539" customWidth="1"/>
    <col min="12557" max="12561" width="17" style="539" customWidth="1"/>
    <col min="12562" max="12570" width="11.28515625" style="539" customWidth="1"/>
    <col min="12571" max="12571" width="0.42578125" style="539" customWidth="1"/>
    <col min="12572" max="12577" width="11.28515625" style="539" customWidth="1"/>
    <col min="12578" max="12798" width="8.85546875" style="539"/>
    <col min="12799" max="12799" width="8.28515625" style="539" customWidth="1"/>
    <col min="12800" max="12800" width="25.85546875" style="539" customWidth="1"/>
    <col min="12801" max="12801" width="22.28515625" style="539" customWidth="1"/>
    <col min="12802" max="12802" width="24" style="539" customWidth="1"/>
    <col min="12803" max="12803" width="20.42578125" style="539" customWidth="1"/>
    <col min="12804" max="12804" width="23.140625" style="539" customWidth="1"/>
    <col min="12805" max="12805" width="33.28515625" style="539" customWidth="1"/>
    <col min="12806" max="12806" width="25.5703125" style="539" customWidth="1"/>
    <col min="12807" max="12807" width="23.28515625" style="539" customWidth="1"/>
    <col min="12808" max="12808" width="20.5703125" style="539" customWidth="1"/>
    <col min="12809" max="12809" width="18.7109375" style="539" customWidth="1"/>
    <col min="12810" max="12810" width="19.28515625" style="539" customWidth="1"/>
    <col min="12811" max="12811" width="18.85546875" style="539" customWidth="1"/>
    <col min="12812" max="12812" width="18.28515625" style="539" customWidth="1"/>
    <col min="12813" max="12817" width="17" style="539" customWidth="1"/>
    <col min="12818" max="12826" width="11.28515625" style="539" customWidth="1"/>
    <col min="12827" max="12827" width="0.42578125" style="539" customWidth="1"/>
    <col min="12828" max="12833" width="11.28515625" style="539" customWidth="1"/>
    <col min="12834" max="13054" width="8.85546875" style="539"/>
    <col min="13055" max="13055" width="8.28515625" style="539" customWidth="1"/>
    <col min="13056" max="13056" width="25.85546875" style="539" customWidth="1"/>
    <col min="13057" max="13057" width="22.28515625" style="539" customWidth="1"/>
    <col min="13058" max="13058" width="24" style="539" customWidth="1"/>
    <col min="13059" max="13059" width="20.42578125" style="539" customWidth="1"/>
    <col min="13060" max="13060" width="23.140625" style="539" customWidth="1"/>
    <col min="13061" max="13061" width="33.28515625" style="539" customWidth="1"/>
    <col min="13062" max="13062" width="25.5703125" style="539" customWidth="1"/>
    <col min="13063" max="13063" width="23.28515625" style="539" customWidth="1"/>
    <col min="13064" max="13064" width="20.5703125" style="539" customWidth="1"/>
    <col min="13065" max="13065" width="18.7109375" style="539" customWidth="1"/>
    <col min="13066" max="13066" width="19.28515625" style="539" customWidth="1"/>
    <col min="13067" max="13067" width="18.85546875" style="539" customWidth="1"/>
    <col min="13068" max="13068" width="18.28515625" style="539" customWidth="1"/>
    <col min="13069" max="13073" width="17" style="539" customWidth="1"/>
    <col min="13074" max="13082" width="11.28515625" style="539" customWidth="1"/>
    <col min="13083" max="13083" width="0.42578125" style="539" customWidth="1"/>
    <col min="13084" max="13089" width="11.28515625" style="539" customWidth="1"/>
    <col min="13090" max="13310" width="8.85546875" style="539"/>
    <col min="13311" max="13311" width="8.28515625" style="539" customWidth="1"/>
    <col min="13312" max="13312" width="25.85546875" style="539" customWidth="1"/>
    <col min="13313" max="13313" width="22.28515625" style="539" customWidth="1"/>
    <col min="13314" max="13314" width="24" style="539" customWidth="1"/>
    <col min="13315" max="13315" width="20.42578125" style="539" customWidth="1"/>
    <col min="13316" max="13316" width="23.140625" style="539" customWidth="1"/>
    <col min="13317" max="13317" width="33.28515625" style="539" customWidth="1"/>
    <col min="13318" max="13318" width="25.5703125" style="539" customWidth="1"/>
    <col min="13319" max="13319" width="23.28515625" style="539" customWidth="1"/>
    <col min="13320" max="13320" width="20.5703125" style="539" customWidth="1"/>
    <col min="13321" max="13321" width="18.7109375" style="539" customWidth="1"/>
    <col min="13322" max="13322" width="19.28515625" style="539" customWidth="1"/>
    <col min="13323" max="13323" width="18.85546875" style="539" customWidth="1"/>
    <col min="13324" max="13324" width="18.28515625" style="539" customWidth="1"/>
    <col min="13325" max="13329" width="17" style="539" customWidth="1"/>
    <col min="13330" max="13338" width="11.28515625" style="539" customWidth="1"/>
    <col min="13339" max="13339" width="0.42578125" style="539" customWidth="1"/>
    <col min="13340" max="13345" width="11.28515625" style="539" customWidth="1"/>
    <col min="13346" max="13566" width="8.85546875" style="539"/>
    <col min="13567" max="13567" width="8.28515625" style="539" customWidth="1"/>
    <col min="13568" max="13568" width="25.85546875" style="539" customWidth="1"/>
    <col min="13569" max="13569" width="22.28515625" style="539" customWidth="1"/>
    <col min="13570" max="13570" width="24" style="539" customWidth="1"/>
    <col min="13571" max="13571" width="20.42578125" style="539" customWidth="1"/>
    <col min="13572" max="13572" width="23.140625" style="539" customWidth="1"/>
    <col min="13573" max="13573" width="33.28515625" style="539" customWidth="1"/>
    <col min="13574" max="13574" width="25.5703125" style="539" customWidth="1"/>
    <col min="13575" max="13575" width="23.28515625" style="539" customWidth="1"/>
    <col min="13576" max="13576" width="20.5703125" style="539" customWidth="1"/>
    <col min="13577" max="13577" width="18.7109375" style="539" customWidth="1"/>
    <col min="13578" max="13578" width="19.28515625" style="539" customWidth="1"/>
    <col min="13579" max="13579" width="18.85546875" style="539" customWidth="1"/>
    <col min="13580" max="13580" width="18.28515625" style="539" customWidth="1"/>
    <col min="13581" max="13585" width="17" style="539" customWidth="1"/>
    <col min="13586" max="13594" width="11.28515625" style="539" customWidth="1"/>
    <col min="13595" max="13595" width="0.42578125" style="539" customWidth="1"/>
    <col min="13596" max="13601" width="11.28515625" style="539" customWidth="1"/>
    <col min="13602" max="13822" width="8.85546875" style="539"/>
    <col min="13823" max="13823" width="8.28515625" style="539" customWidth="1"/>
    <col min="13824" max="13824" width="25.85546875" style="539" customWidth="1"/>
    <col min="13825" max="13825" width="22.28515625" style="539" customWidth="1"/>
    <col min="13826" max="13826" width="24" style="539" customWidth="1"/>
    <col min="13827" max="13827" width="20.42578125" style="539" customWidth="1"/>
    <col min="13828" max="13828" width="23.140625" style="539" customWidth="1"/>
    <col min="13829" max="13829" width="33.28515625" style="539" customWidth="1"/>
    <col min="13830" max="13830" width="25.5703125" style="539" customWidth="1"/>
    <col min="13831" max="13831" width="23.28515625" style="539" customWidth="1"/>
    <col min="13832" max="13832" width="20.5703125" style="539" customWidth="1"/>
    <col min="13833" max="13833" width="18.7109375" style="539" customWidth="1"/>
    <col min="13834" max="13834" width="19.28515625" style="539" customWidth="1"/>
    <col min="13835" max="13835" width="18.85546875" style="539" customWidth="1"/>
    <col min="13836" max="13836" width="18.28515625" style="539" customWidth="1"/>
    <col min="13837" max="13841" width="17" style="539" customWidth="1"/>
    <col min="13842" max="13850" width="11.28515625" style="539" customWidth="1"/>
    <col min="13851" max="13851" width="0.42578125" style="539" customWidth="1"/>
    <col min="13852" max="13857" width="11.28515625" style="539" customWidth="1"/>
    <col min="13858" max="14078" width="8.85546875" style="539"/>
    <col min="14079" max="14079" width="8.28515625" style="539" customWidth="1"/>
    <col min="14080" max="14080" width="25.85546875" style="539" customWidth="1"/>
    <col min="14081" max="14081" width="22.28515625" style="539" customWidth="1"/>
    <col min="14082" max="14082" width="24" style="539" customWidth="1"/>
    <col min="14083" max="14083" width="20.42578125" style="539" customWidth="1"/>
    <col min="14084" max="14084" width="23.140625" style="539" customWidth="1"/>
    <col min="14085" max="14085" width="33.28515625" style="539" customWidth="1"/>
    <col min="14086" max="14086" width="25.5703125" style="539" customWidth="1"/>
    <col min="14087" max="14087" width="23.28515625" style="539" customWidth="1"/>
    <col min="14088" max="14088" width="20.5703125" style="539" customWidth="1"/>
    <col min="14089" max="14089" width="18.7109375" style="539" customWidth="1"/>
    <col min="14090" max="14090" width="19.28515625" style="539" customWidth="1"/>
    <col min="14091" max="14091" width="18.85546875" style="539" customWidth="1"/>
    <col min="14092" max="14092" width="18.28515625" style="539" customWidth="1"/>
    <col min="14093" max="14097" width="17" style="539" customWidth="1"/>
    <col min="14098" max="14106" width="11.28515625" style="539" customWidth="1"/>
    <col min="14107" max="14107" width="0.42578125" style="539" customWidth="1"/>
    <col min="14108" max="14113" width="11.28515625" style="539" customWidth="1"/>
    <col min="14114" max="14334" width="8.85546875" style="539"/>
    <col min="14335" max="14335" width="8.28515625" style="539" customWidth="1"/>
    <col min="14336" max="14336" width="25.85546875" style="539" customWidth="1"/>
    <col min="14337" max="14337" width="22.28515625" style="539" customWidth="1"/>
    <col min="14338" max="14338" width="24" style="539" customWidth="1"/>
    <col min="14339" max="14339" width="20.42578125" style="539" customWidth="1"/>
    <col min="14340" max="14340" width="23.140625" style="539" customWidth="1"/>
    <col min="14341" max="14341" width="33.28515625" style="539" customWidth="1"/>
    <col min="14342" max="14342" width="25.5703125" style="539" customWidth="1"/>
    <col min="14343" max="14343" width="23.28515625" style="539" customWidth="1"/>
    <col min="14344" max="14344" width="20.5703125" style="539" customWidth="1"/>
    <col min="14345" max="14345" width="18.7109375" style="539" customWidth="1"/>
    <col min="14346" max="14346" width="19.28515625" style="539" customWidth="1"/>
    <col min="14347" max="14347" width="18.85546875" style="539" customWidth="1"/>
    <col min="14348" max="14348" width="18.28515625" style="539" customWidth="1"/>
    <col min="14349" max="14353" width="17" style="539" customWidth="1"/>
    <col min="14354" max="14362" width="11.28515625" style="539" customWidth="1"/>
    <col min="14363" max="14363" width="0.42578125" style="539" customWidth="1"/>
    <col min="14364" max="14369" width="11.28515625" style="539" customWidth="1"/>
    <col min="14370" max="14590" width="8.85546875" style="539"/>
    <col min="14591" max="14591" width="8.28515625" style="539" customWidth="1"/>
    <col min="14592" max="14592" width="25.85546875" style="539" customWidth="1"/>
    <col min="14593" max="14593" width="22.28515625" style="539" customWidth="1"/>
    <col min="14594" max="14594" width="24" style="539" customWidth="1"/>
    <col min="14595" max="14595" width="20.42578125" style="539" customWidth="1"/>
    <col min="14596" max="14596" width="23.140625" style="539" customWidth="1"/>
    <col min="14597" max="14597" width="33.28515625" style="539" customWidth="1"/>
    <col min="14598" max="14598" width="25.5703125" style="539" customWidth="1"/>
    <col min="14599" max="14599" width="23.28515625" style="539" customWidth="1"/>
    <col min="14600" max="14600" width="20.5703125" style="539" customWidth="1"/>
    <col min="14601" max="14601" width="18.7109375" style="539" customWidth="1"/>
    <col min="14602" max="14602" width="19.28515625" style="539" customWidth="1"/>
    <col min="14603" max="14603" width="18.85546875" style="539" customWidth="1"/>
    <col min="14604" max="14604" width="18.28515625" style="539" customWidth="1"/>
    <col min="14605" max="14609" width="17" style="539" customWidth="1"/>
    <col min="14610" max="14618" width="11.28515625" style="539" customWidth="1"/>
    <col min="14619" max="14619" width="0.42578125" style="539" customWidth="1"/>
    <col min="14620" max="14625" width="11.28515625" style="539" customWidth="1"/>
    <col min="14626" max="14846" width="8.85546875" style="539"/>
    <col min="14847" max="14847" width="8.28515625" style="539" customWidth="1"/>
    <col min="14848" max="14848" width="25.85546875" style="539" customWidth="1"/>
    <col min="14849" max="14849" width="22.28515625" style="539" customWidth="1"/>
    <col min="14850" max="14850" width="24" style="539" customWidth="1"/>
    <col min="14851" max="14851" width="20.42578125" style="539" customWidth="1"/>
    <col min="14852" max="14852" width="23.140625" style="539" customWidth="1"/>
    <col min="14853" max="14853" width="33.28515625" style="539" customWidth="1"/>
    <col min="14854" max="14854" width="25.5703125" style="539" customWidth="1"/>
    <col min="14855" max="14855" width="23.28515625" style="539" customWidth="1"/>
    <col min="14856" max="14856" width="20.5703125" style="539" customWidth="1"/>
    <col min="14857" max="14857" width="18.7109375" style="539" customWidth="1"/>
    <col min="14858" max="14858" width="19.28515625" style="539" customWidth="1"/>
    <col min="14859" max="14859" width="18.85546875" style="539" customWidth="1"/>
    <col min="14860" max="14860" width="18.28515625" style="539" customWidth="1"/>
    <col min="14861" max="14865" width="17" style="539" customWidth="1"/>
    <col min="14866" max="14874" width="11.28515625" style="539" customWidth="1"/>
    <col min="14875" max="14875" width="0.42578125" style="539" customWidth="1"/>
    <col min="14876" max="14881" width="11.28515625" style="539" customWidth="1"/>
    <col min="14882" max="15102" width="8.85546875" style="539"/>
    <col min="15103" max="15103" width="8.28515625" style="539" customWidth="1"/>
    <col min="15104" max="15104" width="25.85546875" style="539" customWidth="1"/>
    <col min="15105" max="15105" width="22.28515625" style="539" customWidth="1"/>
    <col min="15106" max="15106" width="24" style="539" customWidth="1"/>
    <col min="15107" max="15107" width="20.42578125" style="539" customWidth="1"/>
    <col min="15108" max="15108" width="23.140625" style="539" customWidth="1"/>
    <col min="15109" max="15109" width="33.28515625" style="539" customWidth="1"/>
    <col min="15110" max="15110" width="25.5703125" style="539" customWidth="1"/>
    <col min="15111" max="15111" width="23.28515625" style="539" customWidth="1"/>
    <col min="15112" max="15112" width="20.5703125" style="539" customWidth="1"/>
    <col min="15113" max="15113" width="18.7109375" style="539" customWidth="1"/>
    <col min="15114" max="15114" width="19.28515625" style="539" customWidth="1"/>
    <col min="15115" max="15115" width="18.85546875" style="539" customWidth="1"/>
    <col min="15116" max="15116" width="18.28515625" style="539" customWidth="1"/>
    <col min="15117" max="15121" width="17" style="539" customWidth="1"/>
    <col min="15122" max="15130" width="11.28515625" style="539" customWidth="1"/>
    <col min="15131" max="15131" width="0.42578125" style="539" customWidth="1"/>
    <col min="15132" max="15137" width="11.28515625" style="539" customWidth="1"/>
    <col min="15138" max="15358" width="8.85546875" style="539"/>
    <col min="15359" max="15359" width="8.28515625" style="539" customWidth="1"/>
    <col min="15360" max="15360" width="25.85546875" style="539" customWidth="1"/>
    <col min="15361" max="15361" width="22.28515625" style="539" customWidth="1"/>
    <col min="15362" max="15362" width="24" style="539" customWidth="1"/>
    <col min="15363" max="15363" width="20.42578125" style="539" customWidth="1"/>
    <col min="15364" max="15364" width="23.140625" style="539" customWidth="1"/>
    <col min="15365" max="15365" width="33.28515625" style="539" customWidth="1"/>
    <col min="15366" max="15366" width="25.5703125" style="539" customWidth="1"/>
    <col min="15367" max="15367" width="23.28515625" style="539" customWidth="1"/>
    <col min="15368" max="15368" width="20.5703125" style="539" customWidth="1"/>
    <col min="15369" max="15369" width="18.7109375" style="539" customWidth="1"/>
    <col min="15370" max="15370" width="19.28515625" style="539" customWidth="1"/>
    <col min="15371" max="15371" width="18.85546875" style="539" customWidth="1"/>
    <col min="15372" max="15372" width="18.28515625" style="539" customWidth="1"/>
    <col min="15373" max="15377" width="17" style="539" customWidth="1"/>
    <col min="15378" max="15386" width="11.28515625" style="539" customWidth="1"/>
    <col min="15387" max="15387" width="0.42578125" style="539" customWidth="1"/>
    <col min="15388" max="15393" width="11.28515625" style="539" customWidth="1"/>
    <col min="15394" max="15614" width="8.85546875" style="539"/>
    <col min="15615" max="15615" width="8.28515625" style="539" customWidth="1"/>
    <col min="15616" max="15616" width="25.85546875" style="539" customWidth="1"/>
    <col min="15617" max="15617" width="22.28515625" style="539" customWidth="1"/>
    <col min="15618" max="15618" width="24" style="539" customWidth="1"/>
    <col min="15619" max="15619" width="20.42578125" style="539" customWidth="1"/>
    <col min="15620" max="15620" width="23.140625" style="539" customWidth="1"/>
    <col min="15621" max="15621" width="33.28515625" style="539" customWidth="1"/>
    <col min="15622" max="15622" width="25.5703125" style="539" customWidth="1"/>
    <col min="15623" max="15623" width="23.28515625" style="539" customWidth="1"/>
    <col min="15624" max="15624" width="20.5703125" style="539" customWidth="1"/>
    <col min="15625" max="15625" width="18.7109375" style="539" customWidth="1"/>
    <col min="15626" max="15626" width="19.28515625" style="539" customWidth="1"/>
    <col min="15627" max="15627" width="18.85546875" style="539" customWidth="1"/>
    <col min="15628" max="15628" width="18.28515625" style="539" customWidth="1"/>
    <col min="15629" max="15633" width="17" style="539" customWidth="1"/>
    <col min="15634" max="15642" width="11.28515625" style="539" customWidth="1"/>
    <col min="15643" max="15643" width="0.42578125" style="539" customWidth="1"/>
    <col min="15644" max="15649" width="11.28515625" style="539" customWidth="1"/>
    <col min="15650" max="15870" width="8.85546875" style="539"/>
    <col min="15871" max="15871" width="8.28515625" style="539" customWidth="1"/>
    <col min="15872" max="15872" width="25.85546875" style="539" customWidth="1"/>
    <col min="15873" max="15873" width="22.28515625" style="539" customWidth="1"/>
    <col min="15874" max="15874" width="24" style="539" customWidth="1"/>
    <col min="15875" max="15875" width="20.42578125" style="539" customWidth="1"/>
    <col min="15876" max="15876" width="23.140625" style="539" customWidth="1"/>
    <col min="15877" max="15877" width="33.28515625" style="539" customWidth="1"/>
    <col min="15878" max="15878" width="25.5703125" style="539" customWidth="1"/>
    <col min="15879" max="15879" width="23.28515625" style="539" customWidth="1"/>
    <col min="15880" max="15880" width="20.5703125" style="539" customWidth="1"/>
    <col min="15881" max="15881" width="18.7109375" style="539" customWidth="1"/>
    <col min="15882" max="15882" width="19.28515625" style="539" customWidth="1"/>
    <col min="15883" max="15883" width="18.85546875" style="539" customWidth="1"/>
    <col min="15884" max="15884" width="18.28515625" style="539" customWidth="1"/>
    <col min="15885" max="15889" width="17" style="539" customWidth="1"/>
    <col min="15890" max="15898" width="11.28515625" style="539" customWidth="1"/>
    <col min="15899" max="15899" width="0.42578125" style="539" customWidth="1"/>
    <col min="15900" max="15905" width="11.28515625" style="539" customWidth="1"/>
    <col min="15906" max="16126" width="8.85546875" style="539"/>
    <col min="16127" max="16127" width="8.28515625" style="539" customWidth="1"/>
    <col min="16128" max="16128" width="25.85546875" style="539" customWidth="1"/>
    <col min="16129" max="16129" width="22.28515625" style="539" customWidth="1"/>
    <col min="16130" max="16130" width="24" style="539" customWidth="1"/>
    <col min="16131" max="16131" width="20.42578125" style="539" customWidth="1"/>
    <col min="16132" max="16132" width="23.140625" style="539" customWidth="1"/>
    <col min="16133" max="16133" width="33.28515625" style="539" customWidth="1"/>
    <col min="16134" max="16134" width="25.5703125" style="539" customWidth="1"/>
    <col min="16135" max="16135" width="23.28515625" style="539" customWidth="1"/>
    <col min="16136" max="16136" width="20.5703125" style="539" customWidth="1"/>
    <col min="16137" max="16137" width="18.7109375" style="539" customWidth="1"/>
    <col min="16138" max="16138" width="19.28515625" style="539" customWidth="1"/>
    <col min="16139" max="16139" width="18.85546875" style="539" customWidth="1"/>
    <col min="16140" max="16140" width="18.28515625" style="539" customWidth="1"/>
    <col min="16141" max="16145" width="17" style="539" customWidth="1"/>
    <col min="16146" max="16154" width="11.28515625" style="539" customWidth="1"/>
    <col min="16155" max="16155" width="0.42578125" style="539" customWidth="1"/>
    <col min="16156" max="16161" width="11.28515625" style="539" customWidth="1"/>
    <col min="16162" max="16384" width="8.85546875" style="539"/>
  </cols>
  <sheetData>
    <row r="1" spans="1:26" ht="23.25" customHeight="1" x14ac:dyDescent="0.3">
      <c r="A1" s="1533" t="s">
        <v>1029</v>
      </c>
      <c r="B1" s="1533"/>
      <c r="C1" s="1533"/>
      <c r="D1" s="1533"/>
      <c r="E1" s="1533"/>
      <c r="F1" s="1533"/>
      <c r="G1" s="1533"/>
      <c r="H1" s="1533"/>
      <c r="I1" s="1533"/>
      <c r="J1" s="1533"/>
      <c r="K1" s="1533"/>
      <c r="L1" s="1533"/>
      <c r="M1" s="1533"/>
      <c r="N1" s="1533"/>
      <c r="O1" s="1533"/>
      <c r="P1" s="1533"/>
      <c r="Q1" s="1533"/>
      <c r="R1" s="557"/>
      <c r="S1" s="557"/>
      <c r="T1" s="557"/>
      <c r="U1" s="557"/>
      <c r="V1" s="557"/>
      <c r="W1" s="557"/>
      <c r="X1" s="557"/>
      <c r="Y1" s="557"/>
      <c r="Z1" s="557"/>
    </row>
    <row r="2" spans="1:26" ht="23.25" customHeight="1" x14ac:dyDescent="0.3">
      <c r="A2" s="1538" t="str">
        <f>'КФО 4'!A7:J7</f>
        <v>Муниципальное автономное дошкольное образовательное учреждение "Детский сад № 6" г. Уссурийска УГО ПК</v>
      </c>
      <c r="B2" s="1538"/>
      <c r="C2" s="1538"/>
      <c r="D2" s="1538"/>
      <c r="E2" s="1538"/>
      <c r="F2" s="1538"/>
      <c r="G2" s="1538"/>
      <c r="H2" s="1538"/>
      <c r="I2" s="1538"/>
      <c r="J2" s="1538"/>
      <c r="K2" s="1538"/>
      <c r="L2" s="554"/>
      <c r="M2" s="554"/>
      <c r="N2" s="554"/>
      <c r="O2" s="544"/>
      <c r="P2" s="544"/>
      <c r="Q2" s="544"/>
      <c r="R2" s="557"/>
      <c r="S2" s="557"/>
      <c r="T2" s="557"/>
      <c r="U2" s="557"/>
      <c r="V2" s="557"/>
      <c r="W2" s="557"/>
      <c r="X2" s="557"/>
      <c r="Y2" s="557"/>
      <c r="Z2" s="557"/>
    </row>
    <row r="3" spans="1:26" ht="23.25" customHeight="1" x14ac:dyDescent="0.3">
      <c r="A3" s="544"/>
      <c r="B3" s="1537" t="s">
        <v>169</v>
      </c>
      <c r="C3" s="1537"/>
      <c r="D3" s="1537"/>
      <c r="E3" s="1537"/>
      <c r="F3" s="1537"/>
      <c r="G3" s="1537"/>
      <c r="H3" s="1537"/>
      <c r="I3" s="1537"/>
      <c r="J3" s="1537"/>
      <c r="K3" s="1537"/>
      <c r="L3" s="1479"/>
      <c r="M3" s="544"/>
      <c r="N3" s="544"/>
      <c r="O3" s="544"/>
      <c r="P3" s="544"/>
      <c r="Q3" s="544"/>
      <c r="R3" s="557"/>
      <c r="S3" s="557"/>
      <c r="T3" s="557"/>
      <c r="U3" s="557"/>
      <c r="V3" s="557"/>
      <c r="W3" s="557"/>
      <c r="X3" s="557"/>
      <c r="Y3" s="557"/>
      <c r="Z3" s="557"/>
    </row>
    <row r="4" spans="1:26" s="553" customFormat="1" ht="20.25" customHeight="1" x14ac:dyDescent="0.25">
      <c r="A4" s="1534" t="s">
        <v>566</v>
      </c>
      <c r="B4" s="1534"/>
      <c r="C4" s="1534"/>
      <c r="D4" s="596">
        <v>320</v>
      </c>
      <c r="E4" s="1344"/>
      <c r="F4" s="556"/>
      <c r="G4" s="556"/>
      <c r="H4" s="556"/>
      <c r="I4" s="556"/>
      <c r="J4" s="556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</row>
    <row r="5" spans="1:26" s="553" customFormat="1" x14ac:dyDescent="0.25">
      <c r="A5" s="1534" t="s">
        <v>565</v>
      </c>
      <c r="B5" s="1534"/>
      <c r="C5" s="1534"/>
      <c r="D5" s="597">
        <v>337</v>
      </c>
      <c r="E5" s="1345"/>
      <c r="F5" s="555"/>
      <c r="G5" s="555"/>
      <c r="H5" s="555"/>
      <c r="I5" s="555"/>
      <c r="J5" s="555"/>
      <c r="K5" s="555"/>
      <c r="L5" s="555"/>
      <c r="M5" s="555"/>
      <c r="N5" s="555"/>
      <c r="O5" s="554"/>
      <c r="P5" s="554"/>
      <c r="Q5" s="554"/>
      <c r="R5" s="554"/>
      <c r="S5" s="554"/>
      <c r="T5" s="554"/>
      <c r="U5" s="554"/>
    </row>
    <row r="6" spans="1:26" s="553" customFormat="1" x14ac:dyDescent="0.25">
      <c r="A6" s="1534" t="s">
        <v>564</v>
      </c>
      <c r="B6" s="1534"/>
      <c r="C6" s="1534"/>
      <c r="D6" s="597">
        <v>12</v>
      </c>
      <c r="E6" s="1345"/>
      <c r="F6" s="555"/>
      <c r="G6" s="555"/>
      <c r="H6" s="555"/>
      <c r="I6" s="581"/>
      <c r="J6" s="555"/>
      <c r="K6" s="555"/>
      <c r="L6" s="555"/>
      <c r="M6" s="555"/>
      <c r="N6" s="555"/>
      <c r="O6" s="554"/>
      <c r="P6" s="554"/>
      <c r="Q6" s="554"/>
      <c r="R6" s="554"/>
      <c r="S6" s="554"/>
      <c r="T6" s="554"/>
      <c r="U6" s="554"/>
    </row>
    <row r="7" spans="1:26" s="553" customFormat="1" ht="20.25" customHeight="1" x14ac:dyDescent="0.25">
      <c r="A7" s="1535" t="s">
        <v>563</v>
      </c>
      <c r="B7" s="1535"/>
      <c r="C7" s="1535"/>
      <c r="D7" s="597">
        <v>64.25</v>
      </c>
      <c r="E7" s="1345"/>
      <c r="F7" s="555"/>
      <c r="G7" s="555"/>
      <c r="H7" s="555"/>
      <c r="I7" s="555"/>
      <c r="J7" s="555"/>
      <c r="K7" s="555"/>
      <c r="L7" s="555"/>
      <c r="M7" s="555"/>
      <c r="N7" s="555"/>
      <c r="O7" s="554"/>
      <c r="P7" s="554"/>
      <c r="Q7" s="554"/>
      <c r="R7" s="554"/>
      <c r="S7" s="554"/>
      <c r="T7" s="554"/>
      <c r="U7" s="554"/>
    </row>
    <row r="8" spans="1:26" s="553" customFormat="1" ht="20.25" customHeight="1" thickBot="1" x14ac:dyDescent="0.3">
      <c r="A8" s="1536" t="s">
        <v>562</v>
      </c>
      <c r="B8" s="1536"/>
      <c r="C8" s="1536"/>
      <c r="D8" s="598" t="s">
        <v>1126</v>
      </c>
      <c r="E8" s="1344"/>
      <c r="F8" s="556"/>
      <c r="G8" s="556"/>
      <c r="H8" s="556"/>
      <c r="I8" s="556"/>
      <c r="J8" s="556"/>
      <c r="K8" s="556"/>
      <c r="L8" s="556"/>
      <c r="M8" s="556"/>
      <c r="N8" s="556"/>
      <c r="O8" s="554"/>
      <c r="P8" s="554"/>
      <c r="Q8" s="554"/>
      <c r="R8" s="554"/>
      <c r="S8" s="554"/>
      <c r="T8" s="554"/>
      <c r="U8" s="554"/>
    </row>
    <row r="9" spans="1:26" s="552" customFormat="1" ht="27.6" customHeight="1" thickBot="1" x14ac:dyDescent="0.4">
      <c r="A9" s="1509" t="s">
        <v>788</v>
      </c>
      <c r="B9" s="1511" t="s">
        <v>561</v>
      </c>
      <c r="C9" s="1512"/>
      <c r="D9" s="1512"/>
      <c r="E9" s="1512"/>
      <c r="F9" s="1512"/>
      <c r="G9" s="1512"/>
      <c r="H9" s="1513"/>
      <c r="I9" s="1514" t="s">
        <v>560</v>
      </c>
      <c r="J9" s="1515"/>
      <c r="K9" s="1515"/>
      <c r="L9" s="1515"/>
      <c r="M9" s="1515"/>
      <c r="N9" s="1515"/>
      <c r="O9" s="1515"/>
      <c r="P9" s="1515"/>
      <c r="Q9" s="1516"/>
      <c r="R9" s="544"/>
      <c r="S9" s="544"/>
      <c r="T9" s="544"/>
      <c r="U9" s="544"/>
    </row>
    <row r="10" spans="1:26" s="552" customFormat="1" ht="19.5" x14ac:dyDescent="0.35">
      <c r="A10" s="1510"/>
      <c r="B10" s="1517" t="s">
        <v>567</v>
      </c>
      <c r="C10" s="1499" t="s">
        <v>550</v>
      </c>
      <c r="D10" s="1500"/>
      <c r="E10" s="1500"/>
      <c r="F10" s="1519" t="s">
        <v>739</v>
      </c>
      <c r="G10" s="1520"/>
      <c r="H10" s="1521" t="s">
        <v>549</v>
      </c>
      <c r="I10" s="1529" t="s">
        <v>559</v>
      </c>
      <c r="J10" s="1541" t="s">
        <v>570</v>
      </c>
      <c r="K10" s="1499" t="s">
        <v>550</v>
      </c>
      <c r="L10" s="1500"/>
      <c r="M10" s="1507"/>
      <c r="N10" s="577" t="s">
        <v>739</v>
      </c>
      <c r="O10" s="578" t="s">
        <v>927</v>
      </c>
      <c r="P10" s="1005" t="s">
        <v>1027</v>
      </c>
      <c r="Q10" s="1531" t="s">
        <v>578</v>
      </c>
      <c r="R10" s="548"/>
      <c r="S10" s="544"/>
      <c r="T10" s="544"/>
      <c r="U10" s="544"/>
    </row>
    <row r="11" spans="1:26" ht="58.5" customHeight="1" x14ac:dyDescent="0.3">
      <c r="A11" s="1502"/>
      <c r="B11" s="1518"/>
      <c r="C11" s="1346" t="s">
        <v>1022</v>
      </c>
      <c r="D11" s="583" t="s">
        <v>1023</v>
      </c>
      <c r="E11" s="590" t="s">
        <v>1024</v>
      </c>
      <c r="F11" s="1539" t="s">
        <v>558</v>
      </c>
      <c r="G11" s="1540"/>
      <c r="H11" s="1522"/>
      <c r="I11" s="1530"/>
      <c r="J11" s="1518"/>
      <c r="K11" s="1346" t="s">
        <v>1022</v>
      </c>
      <c r="L11" s="583" t="s">
        <v>1023</v>
      </c>
      <c r="M11" s="1366" t="s">
        <v>1109</v>
      </c>
      <c r="N11" s="579" t="s">
        <v>558</v>
      </c>
      <c r="O11" s="575" t="s">
        <v>558</v>
      </c>
      <c r="P11" s="1006" t="s">
        <v>558</v>
      </c>
      <c r="Q11" s="1532"/>
      <c r="R11" s="548"/>
      <c r="S11" s="544"/>
      <c r="T11" s="544"/>
      <c r="U11" s="544"/>
    </row>
    <row r="12" spans="1:26" s="547" customFormat="1" ht="291" customHeight="1" x14ac:dyDescent="0.25">
      <c r="A12" s="571">
        <v>1</v>
      </c>
      <c r="B12" s="558" t="s">
        <v>568</v>
      </c>
      <c r="C12" s="592">
        <v>8463000</v>
      </c>
      <c r="D12" s="593">
        <v>3448871.49</v>
      </c>
      <c r="E12" s="1347">
        <f>IFERROR(D12/C12,0)</f>
        <v>0.40752351293867428</v>
      </c>
      <c r="F12" s="1523">
        <f>'КФО 4'!H15+'КФО 4'!H23</f>
        <v>11632770.039999999</v>
      </c>
      <c r="G12" s="1524"/>
      <c r="H12" s="1494" t="s">
        <v>1197</v>
      </c>
      <c r="I12" s="988" t="s">
        <v>862</v>
      </c>
      <c r="J12" s="996" t="s">
        <v>96</v>
      </c>
      <c r="K12" s="997">
        <v>61578</v>
      </c>
      <c r="L12" s="1000">
        <v>61578</v>
      </c>
      <c r="M12" s="1480">
        <f>IFERROR(L12/K12,0)</f>
        <v>1</v>
      </c>
      <c r="N12" s="1007">
        <f>'КФО 5'!H221+'КФО 5'!H257+'КФО 5'!H323+'КФО 5'!H410</f>
        <v>53738</v>
      </c>
      <c r="O12" s="1008">
        <f>'КФО 5'!I221+'КФО 5'!I257+'КФО 5'!I323+'КФО 5'!I410</f>
        <v>0</v>
      </c>
      <c r="P12" s="1009">
        <f>'КФО 5'!J221+'КФО 5'!J257+'КФО 5'!J323+'КФО 5'!J410</f>
        <v>0</v>
      </c>
      <c r="Q12" s="1003" t="s">
        <v>1205</v>
      </c>
      <c r="R12" s="985" t="s">
        <v>815</v>
      </c>
      <c r="S12" s="559"/>
      <c r="T12" s="560">
        <v>34043</v>
      </c>
      <c r="U12" s="560">
        <v>4043</v>
      </c>
      <c r="V12" s="547">
        <v>4043</v>
      </c>
    </row>
    <row r="13" spans="1:26" s="547" customFormat="1" ht="390" customHeight="1" x14ac:dyDescent="0.25">
      <c r="A13" s="571">
        <v>2</v>
      </c>
      <c r="B13" s="561" t="s">
        <v>569</v>
      </c>
      <c r="C13" s="592">
        <v>4154937</v>
      </c>
      <c r="D13" s="593">
        <v>1823329.25</v>
      </c>
      <c r="E13" s="1347">
        <f>IFERROR(D13/C13,0)</f>
        <v>0.438834391472121</v>
      </c>
      <c r="F13" s="1523">
        <f>'КФО 4'!H153+'КФО 4'!H203</f>
        <v>4141193.1899999995</v>
      </c>
      <c r="G13" s="1524"/>
      <c r="H13" s="1495" t="s">
        <v>1199</v>
      </c>
      <c r="I13" s="988" t="s">
        <v>861</v>
      </c>
      <c r="J13" s="991" t="s">
        <v>96</v>
      </c>
      <c r="K13" s="992"/>
      <c r="L13" s="1001"/>
      <c r="M13" s="1480">
        <f t="shared" ref="M13:M25" si="0">IFERROR(L13/K13,0)</f>
        <v>0</v>
      </c>
      <c r="N13" s="1007">
        <f>'КФО 5'!H104+'КФО 5'!H118</f>
        <v>0</v>
      </c>
      <c r="O13" s="1008">
        <f>'КФО 5'!I104+'КФО 5'!I118</f>
        <v>0</v>
      </c>
      <c r="P13" s="1009">
        <f>'КФО 5'!J104+'КФО 5'!J118</f>
        <v>0</v>
      </c>
      <c r="Q13" s="660"/>
      <c r="R13" s="985" t="s">
        <v>816</v>
      </c>
      <c r="S13" s="562"/>
      <c r="T13" s="563"/>
      <c r="U13" s="563"/>
    </row>
    <row r="14" spans="1:26" s="547" customFormat="1" ht="164.25" customHeight="1" x14ac:dyDescent="0.25">
      <c r="A14" s="571">
        <v>3</v>
      </c>
      <c r="B14" s="561" t="s">
        <v>557</v>
      </c>
      <c r="C14" s="592">
        <v>539747</v>
      </c>
      <c r="D14" s="593">
        <v>152478</v>
      </c>
      <c r="E14" s="1347">
        <f t="shared" ref="E14:E16" si="1">IFERROR(D14/C14,0)</f>
        <v>0.28249902269026045</v>
      </c>
      <c r="F14" s="1523">
        <f>'КФО 4'!H97+'КФО 4'!H105+'КФО 4'!H117</f>
        <v>714547</v>
      </c>
      <c r="G14" s="1524"/>
      <c r="H14" s="661" t="s">
        <v>1200</v>
      </c>
      <c r="I14" s="988" t="s">
        <v>820</v>
      </c>
      <c r="J14" s="991"/>
      <c r="K14" s="998"/>
      <c r="L14" s="1002"/>
      <c r="M14" s="1480">
        <f t="shared" si="0"/>
        <v>0</v>
      </c>
      <c r="N14" s="1010">
        <f>'КФО 5'!H216+'КФО 5'!H251</f>
        <v>0</v>
      </c>
      <c r="O14" s="1011">
        <f>'КФО 5'!I216+'КФО 5'!I251</f>
        <v>0</v>
      </c>
      <c r="P14" s="1012">
        <f>'КФО 5'!J216+'КФО 5'!J251</f>
        <v>0</v>
      </c>
      <c r="Q14" s="660"/>
      <c r="R14" s="985" t="s">
        <v>817</v>
      </c>
      <c r="S14" s="565"/>
      <c r="T14" s="563"/>
      <c r="U14" s="563"/>
    </row>
    <row r="15" spans="1:26" s="547" customFormat="1" ht="409.5" customHeight="1" x14ac:dyDescent="0.25">
      <c r="A15" s="571">
        <v>4</v>
      </c>
      <c r="B15" s="561" t="s">
        <v>36</v>
      </c>
      <c r="C15" s="592">
        <v>361624.5</v>
      </c>
      <c r="D15" s="593">
        <v>192872.65</v>
      </c>
      <c r="E15" s="1347">
        <f t="shared" si="1"/>
        <v>0.53335061645436077</v>
      </c>
      <c r="F15" s="1523">
        <f>'КФО 4'!H293</f>
        <v>727950.16999999993</v>
      </c>
      <c r="G15" s="1524"/>
      <c r="H15" s="1496" t="s">
        <v>1201</v>
      </c>
      <c r="I15" s="987" t="s">
        <v>821</v>
      </c>
      <c r="J15" s="991" t="s">
        <v>96</v>
      </c>
      <c r="K15" s="997">
        <v>338973.27</v>
      </c>
      <c r="L15" s="1000">
        <v>338973.27</v>
      </c>
      <c r="M15" s="1480">
        <f t="shared" si="0"/>
        <v>1</v>
      </c>
      <c r="N15" s="1010">
        <f>'КФО 5'!H97+'КФО 5'!H110</f>
        <v>0</v>
      </c>
      <c r="O15" s="1011">
        <f>'КФО 5'!I97+'КФО 5'!I110</f>
        <v>0</v>
      </c>
      <c r="P15" s="1012">
        <f>'КФО 5'!J97+'КФО 5'!J110</f>
        <v>0</v>
      </c>
      <c r="Q15" s="660" t="s">
        <v>824</v>
      </c>
      <c r="R15" s="985" t="s">
        <v>816</v>
      </c>
      <c r="S15" s="565"/>
      <c r="T15" s="563"/>
      <c r="U15" s="564"/>
    </row>
    <row r="16" spans="1:26" s="547" customFormat="1" ht="191.25" customHeight="1" x14ac:dyDescent="0.25">
      <c r="A16" s="571">
        <v>5</v>
      </c>
      <c r="B16" s="561" t="s">
        <v>556</v>
      </c>
      <c r="C16" s="592">
        <v>6685148</v>
      </c>
      <c r="D16" s="593">
        <v>2105729.59</v>
      </c>
      <c r="E16" s="1347">
        <f t="shared" si="1"/>
        <v>0.31498623366303929</v>
      </c>
      <c r="F16" s="1523">
        <f>'КФО 4'!H938</f>
        <v>9424911.5600000005</v>
      </c>
      <c r="G16" s="1524"/>
      <c r="H16" s="660" t="s">
        <v>1202</v>
      </c>
      <c r="I16" s="988" t="s">
        <v>822</v>
      </c>
      <c r="J16" s="991"/>
      <c r="K16" s="992"/>
      <c r="L16" s="1001"/>
      <c r="M16" s="1480">
        <f t="shared" si="0"/>
        <v>0</v>
      </c>
      <c r="N16" s="1010">
        <f>'КФО 5'!H330</f>
        <v>0</v>
      </c>
      <c r="O16" s="1011">
        <f>'КФО 5'!I330</f>
        <v>0</v>
      </c>
      <c r="P16" s="1012">
        <f>'КФО 5'!J330</f>
        <v>0</v>
      </c>
      <c r="Q16" s="660"/>
      <c r="R16" s="985" t="s">
        <v>818</v>
      </c>
      <c r="S16" s="565"/>
      <c r="T16" s="563"/>
      <c r="U16" s="564"/>
    </row>
    <row r="17" spans="1:21" s="547" customFormat="1" ht="30" customHeight="1" x14ac:dyDescent="0.25">
      <c r="A17" s="941">
        <v>6</v>
      </c>
      <c r="B17" s="551" t="s">
        <v>12</v>
      </c>
      <c r="C17" s="550">
        <f>SUM(C18:C24)</f>
        <v>1912677.68</v>
      </c>
      <c r="D17" s="580">
        <f>SUM(D18:D24)</f>
        <v>1200292.1100000001</v>
      </c>
      <c r="E17" s="1348">
        <f>IFERROR(D17/C17,0)</f>
        <v>0.62754541580680767</v>
      </c>
      <c r="F17" s="1525">
        <f>SUM(F18:F24)</f>
        <v>2645567.6800000002</v>
      </c>
      <c r="G17" s="1526"/>
      <c r="H17" s="662"/>
      <c r="I17" s="989"/>
      <c r="J17" s="999"/>
      <c r="K17" s="997"/>
      <c r="L17" s="1000"/>
      <c r="M17" s="1480">
        <f t="shared" si="0"/>
        <v>0</v>
      </c>
      <c r="N17" s="1007"/>
      <c r="O17" s="1008"/>
      <c r="P17" s="1009"/>
      <c r="Q17" s="1004"/>
      <c r="R17" s="985"/>
      <c r="S17" s="565"/>
      <c r="T17" s="563"/>
      <c r="U17" s="564"/>
    </row>
    <row r="18" spans="1:21" s="547" customFormat="1" ht="27" hidden="1" customHeight="1" x14ac:dyDescent="0.25">
      <c r="A18" s="940" t="s">
        <v>779</v>
      </c>
      <c r="B18" s="566" t="s">
        <v>1025</v>
      </c>
      <c r="C18" s="594"/>
      <c r="D18" s="595"/>
      <c r="E18" s="1349">
        <f>IFERROR(D18/C18,0)</f>
        <v>0</v>
      </c>
      <c r="F18" s="1527">
        <f>'КФО 4'!H53+'КФО 4'!H59+'КФО 4'!H72+'КФО 4'!H84+'КФО 4'!H90</f>
        <v>0</v>
      </c>
      <c r="G18" s="1528"/>
      <c r="H18" s="661"/>
      <c r="I18" s="990"/>
      <c r="J18" s="991"/>
      <c r="K18" s="992"/>
      <c r="L18" s="1001"/>
      <c r="M18" s="1480">
        <f t="shared" si="0"/>
        <v>0</v>
      </c>
      <c r="N18" s="1010"/>
      <c r="O18" s="1011"/>
      <c r="P18" s="1012"/>
      <c r="Q18" s="660"/>
      <c r="R18" s="565"/>
      <c r="S18" s="567"/>
      <c r="T18" s="563"/>
      <c r="U18" s="564"/>
    </row>
    <row r="19" spans="1:21" s="547" customFormat="1" ht="92.25" customHeight="1" x14ac:dyDescent="0.25">
      <c r="A19" s="940" t="s">
        <v>780</v>
      </c>
      <c r="B19" s="568" t="s">
        <v>297</v>
      </c>
      <c r="C19" s="594">
        <v>63288</v>
      </c>
      <c r="D19" s="595">
        <v>20089.009999999998</v>
      </c>
      <c r="E19" s="1349">
        <f t="shared" ref="E19:E24" si="2">IFERROR(D19/C19,0)</f>
        <v>0.31742210213626593</v>
      </c>
      <c r="F19" s="1527">
        <f>'КФО 4'!H185</f>
        <v>60000</v>
      </c>
      <c r="G19" s="1528"/>
      <c r="H19" s="660" t="s">
        <v>1203</v>
      </c>
      <c r="I19" s="1044" t="s">
        <v>855</v>
      </c>
      <c r="J19" s="991"/>
      <c r="K19" s="992"/>
      <c r="L19" s="1001"/>
      <c r="M19" s="1480">
        <f t="shared" si="0"/>
        <v>0</v>
      </c>
      <c r="N19" s="1010">
        <f>'КФО 5'!H201</f>
        <v>0</v>
      </c>
      <c r="O19" s="1011">
        <f>'КФО 5'!I201</f>
        <v>0</v>
      </c>
      <c r="P19" s="1012">
        <f>'КФО 5'!J201</f>
        <v>0</v>
      </c>
      <c r="Q19" s="660"/>
      <c r="R19" s="985" t="s">
        <v>853</v>
      </c>
      <c r="S19" s="565"/>
      <c r="T19" s="563"/>
      <c r="U19" s="564"/>
    </row>
    <row r="20" spans="1:21" s="547" customFormat="1" ht="18.2" hidden="1" customHeight="1" x14ac:dyDescent="0.25">
      <c r="A20" s="940" t="s">
        <v>781</v>
      </c>
      <c r="B20" s="568" t="s">
        <v>8</v>
      </c>
      <c r="C20" s="594"/>
      <c r="D20" s="595"/>
      <c r="E20" s="1349">
        <f t="shared" si="2"/>
        <v>0</v>
      </c>
      <c r="F20" s="1527">
        <f>'КФО 4'!H194</f>
        <v>0</v>
      </c>
      <c r="G20" s="1528"/>
      <c r="H20" s="660"/>
      <c r="I20" s="990"/>
      <c r="J20" s="991"/>
      <c r="K20" s="992"/>
      <c r="L20" s="1001"/>
      <c r="M20" s="1480">
        <f t="shared" si="0"/>
        <v>0</v>
      </c>
      <c r="N20" s="1010"/>
      <c r="O20" s="1011"/>
      <c r="P20" s="1012"/>
      <c r="Q20" s="660"/>
      <c r="R20" s="565"/>
      <c r="S20" s="565"/>
      <c r="T20" s="563"/>
      <c r="U20" s="564"/>
    </row>
    <row r="21" spans="1:21" s="547" customFormat="1" ht="67.5" hidden="1" customHeight="1" x14ac:dyDescent="0.25">
      <c r="A21" s="940" t="s">
        <v>782</v>
      </c>
      <c r="B21" s="568" t="s">
        <v>1026</v>
      </c>
      <c r="C21" s="594"/>
      <c r="D21" s="595"/>
      <c r="E21" s="1349">
        <f t="shared" si="2"/>
        <v>0</v>
      </c>
      <c r="F21" s="921"/>
      <c r="G21" s="922">
        <f>'КФО 4'!H212</f>
        <v>0</v>
      </c>
      <c r="H21" s="660"/>
      <c r="I21" s="990"/>
      <c r="J21" s="991"/>
      <c r="K21" s="992"/>
      <c r="L21" s="1001"/>
      <c r="M21" s="1480">
        <f t="shared" si="0"/>
        <v>0</v>
      </c>
      <c r="N21" s="1010"/>
      <c r="O21" s="1011"/>
      <c r="P21" s="1012"/>
      <c r="Q21" s="660"/>
      <c r="R21" s="565"/>
      <c r="S21" s="565"/>
      <c r="T21" s="563"/>
      <c r="U21" s="564"/>
    </row>
    <row r="22" spans="1:21" s="547" customFormat="1" ht="213.75" customHeight="1" x14ac:dyDescent="0.25">
      <c r="A22" s="940" t="s">
        <v>783</v>
      </c>
      <c r="B22" s="568" t="s">
        <v>10</v>
      </c>
      <c r="C22" s="594">
        <v>1653099.68</v>
      </c>
      <c r="D22" s="595">
        <v>1138448.5</v>
      </c>
      <c r="E22" s="1349">
        <f t="shared" si="2"/>
        <v>0.68867504710907701</v>
      </c>
      <c r="F22" s="1527">
        <f>'КФО 4'!H363</f>
        <v>2585567.6800000002</v>
      </c>
      <c r="G22" s="1528"/>
      <c r="H22" s="1497" t="s">
        <v>1216</v>
      </c>
      <c r="I22" s="988" t="s">
        <v>823</v>
      </c>
      <c r="J22" s="991"/>
      <c r="K22" s="992"/>
      <c r="L22" s="1001"/>
      <c r="M22" s="1480">
        <f t="shared" si="0"/>
        <v>0</v>
      </c>
      <c r="N22" s="1010">
        <f>'КФО 5'!H475-'КФО 5'!H410</f>
        <v>0</v>
      </c>
      <c r="O22" s="1011">
        <f>'КФО 5'!I475-'КФО 5'!I410</f>
        <v>0</v>
      </c>
      <c r="P22" s="1012">
        <f>'КФО 5'!J475-'КФО 5'!J410</f>
        <v>0</v>
      </c>
      <c r="Q22" s="660"/>
      <c r="R22" s="985" t="s">
        <v>819</v>
      </c>
      <c r="S22" s="565"/>
      <c r="T22" s="563"/>
      <c r="U22" s="564"/>
    </row>
    <row r="23" spans="1:21" s="547" customFormat="1" ht="51.75" customHeight="1" x14ac:dyDescent="0.25">
      <c r="A23" s="940" t="s">
        <v>784</v>
      </c>
      <c r="B23" s="569" t="s">
        <v>294</v>
      </c>
      <c r="C23" s="594">
        <v>54400</v>
      </c>
      <c r="D23" s="595"/>
      <c r="E23" s="1349">
        <f t="shared" si="2"/>
        <v>0</v>
      </c>
      <c r="F23" s="1527">
        <f>'КФО 4'!H592</f>
        <v>0</v>
      </c>
      <c r="G23" s="1528"/>
      <c r="H23" s="660"/>
      <c r="I23" s="599"/>
      <c r="J23" s="991"/>
      <c r="K23" s="992"/>
      <c r="L23" s="1001"/>
      <c r="M23" s="1480">
        <f t="shared" si="0"/>
        <v>0</v>
      </c>
      <c r="N23" s="1010"/>
      <c r="O23" s="1011"/>
      <c r="P23" s="1012"/>
      <c r="Q23" s="660"/>
      <c r="R23" s="565"/>
      <c r="S23" s="565"/>
      <c r="T23" s="563"/>
      <c r="U23" s="564"/>
    </row>
    <row r="24" spans="1:21" s="547" customFormat="1" ht="59.25" customHeight="1" x14ac:dyDescent="0.25">
      <c r="A24" s="940" t="s">
        <v>785</v>
      </c>
      <c r="B24" s="568" t="s">
        <v>293</v>
      </c>
      <c r="C24" s="594">
        <v>141890</v>
      </c>
      <c r="D24" s="595">
        <v>41754.6</v>
      </c>
      <c r="E24" s="1349">
        <f t="shared" si="2"/>
        <v>0.29427443794488689</v>
      </c>
      <c r="F24" s="1527">
        <f>'КФО 4'!H1174-'КФО 4'!H938</f>
        <v>0</v>
      </c>
      <c r="G24" s="1528"/>
      <c r="H24" s="660"/>
      <c r="I24" s="1044" t="s">
        <v>854</v>
      </c>
      <c r="J24" s="991"/>
      <c r="K24" s="992"/>
      <c r="L24" s="1001"/>
      <c r="M24" s="1480">
        <f t="shared" si="0"/>
        <v>0</v>
      </c>
      <c r="N24" s="1045">
        <f>'КФО 5'!H269</f>
        <v>0</v>
      </c>
      <c r="O24" s="1011">
        <f>'КФО 5'!I269</f>
        <v>0</v>
      </c>
      <c r="P24" s="1046">
        <f>'КФО 5'!J269</f>
        <v>0</v>
      </c>
      <c r="Q24" s="660"/>
      <c r="R24" s="985" t="s">
        <v>852</v>
      </c>
      <c r="S24" s="565"/>
      <c r="T24" s="563"/>
      <c r="U24" s="564"/>
    </row>
    <row r="25" spans="1:21" s="547" customFormat="1" ht="30" customHeight="1" thickBot="1" x14ac:dyDescent="0.3">
      <c r="A25" s="572"/>
      <c r="B25" s="573" t="s">
        <v>335</v>
      </c>
      <c r="C25" s="574">
        <f>C12+C13+C14+C15+C16+C17</f>
        <v>22117134.18</v>
      </c>
      <c r="D25" s="576">
        <f>D17+D16+D15+D14+D13+D12</f>
        <v>8923573.0899999999</v>
      </c>
      <c r="E25" s="1350">
        <f>IFERROR(D25/C25,0)</f>
        <v>0.40346877752676363</v>
      </c>
      <c r="F25" s="1544">
        <f>F17+F16+F15+F14+F13+F12</f>
        <v>29286939.640000001</v>
      </c>
      <c r="G25" s="1545"/>
      <c r="H25" s="663"/>
      <c r="I25" s="1420" t="s">
        <v>335</v>
      </c>
      <c r="J25" s="600"/>
      <c r="K25" s="600">
        <f>SUM(K12:K24)</f>
        <v>400551.27</v>
      </c>
      <c r="L25" s="600">
        <f>SUM(L12:L24)</f>
        <v>400551.27</v>
      </c>
      <c r="M25" s="1481">
        <f t="shared" si="0"/>
        <v>1</v>
      </c>
      <c r="N25" s="602">
        <f>SUM(N12:N24)</f>
        <v>53738</v>
      </c>
      <c r="O25" s="600">
        <f>SUM(O12:O24)</f>
        <v>0</v>
      </c>
      <c r="P25" s="601">
        <f>SUM(P12:P24)</f>
        <v>0</v>
      </c>
      <c r="Q25" s="663"/>
      <c r="R25" s="986"/>
      <c r="S25" s="570"/>
      <c r="T25" s="570"/>
      <c r="U25" s="570"/>
    </row>
    <row r="26" spans="1:21" s="547" customFormat="1" ht="20.85" customHeight="1" x14ac:dyDescent="0.3">
      <c r="A26" s="539"/>
      <c r="B26" s="539"/>
      <c r="C26" s="539"/>
      <c r="D26" s="539"/>
      <c r="E26" s="539"/>
      <c r="F26" s="539"/>
      <c r="G26" s="943">
        <f>F25-'КФО 4'!H1187</f>
        <v>0</v>
      </c>
      <c r="H26" s="539"/>
      <c r="I26" s="539"/>
      <c r="J26" s="539"/>
      <c r="K26" s="539"/>
      <c r="L26" s="539"/>
      <c r="M26" s="539"/>
      <c r="N26" s="542">
        <f>N25-'КФО 5'!H485</f>
        <v>0</v>
      </c>
      <c r="O26" s="542">
        <f>O25-'КФО 5'!I485</f>
        <v>0</v>
      </c>
      <c r="P26" s="542">
        <f>P25-'КФО 5'!J485</f>
        <v>0</v>
      </c>
      <c r="Q26" s="539"/>
      <c r="R26" s="986"/>
      <c r="S26" s="570"/>
      <c r="T26" s="570"/>
      <c r="U26" s="570"/>
    </row>
    <row r="27" spans="1:21" ht="25.35" customHeight="1" thickBot="1" x14ac:dyDescent="0.35">
      <c r="A27" s="1546" t="s">
        <v>555</v>
      </c>
      <c r="B27" s="1508"/>
      <c r="C27" s="1508"/>
      <c r="D27" s="1508"/>
      <c r="E27" s="1508"/>
      <c r="F27" s="1508"/>
      <c r="G27" s="1508"/>
      <c r="H27" s="1508"/>
      <c r="I27" s="1508"/>
      <c r="J27" s="539"/>
      <c r="K27" s="539"/>
      <c r="L27" s="539"/>
      <c r="M27" s="539"/>
      <c r="N27" s="539"/>
    </row>
    <row r="28" spans="1:21" ht="31.7" customHeight="1" x14ac:dyDescent="0.3">
      <c r="A28" s="1501" t="s">
        <v>106</v>
      </c>
      <c r="B28" s="1542" t="s">
        <v>1028</v>
      </c>
      <c r="C28" s="1503" t="str">
        <f>C10</f>
        <v>2025 год</v>
      </c>
      <c r="D28" s="1504"/>
      <c r="E28" s="1505"/>
      <c r="F28" s="1363" t="str">
        <f>N10</f>
        <v>2026 год</v>
      </c>
      <c r="G28" s="1364" t="str">
        <f t="shared" ref="G28:H28" si="3">O10</f>
        <v>2027 год</v>
      </c>
      <c r="H28" s="1365" t="str">
        <f t="shared" si="3"/>
        <v>2028 год</v>
      </c>
      <c r="I28" s="584" t="s">
        <v>549</v>
      </c>
      <c r="J28" s="539"/>
      <c r="K28" s="539"/>
      <c r="L28" s="539"/>
      <c r="M28" s="539"/>
      <c r="N28" s="539"/>
    </row>
    <row r="29" spans="1:21" ht="33.75" customHeight="1" x14ac:dyDescent="0.3">
      <c r="A29" s="1502"/>
      <c r="B29" s="1543"/>
      <c r="C29" s="585" t="s">
        <v>1022</v>
      </c>
      <c r="D29" s="583" t="s">
        <v>1023</v>
      </c>
      <c r="E29" s="1366" t="s">
        <v>1024</v>
      </c>
      <c r="F29" s="1367" t="s">
        <v>1022</v>
      </c>
      <c r="G29" s="583" t="s">
        <v>1022</v>
      </c>
      <c r="H29" s="583" t="s">
        <v>1022</v>
      </c>
      <c r="I29" s="664"/>
      <c r="J29" s="539"/>
      <c r="K29" s="539"/>
      <c r="L29" s="539"/>
      <c r="M29" s="539"/>
      <c r="N29" s="539"/>
    </row>
    <row r="30" spans="1:21" ht="42.75" customHeight="1" x14ac:dyDescent="0.3">
      <c r="A30" s="995">
        <v>1</v>
      </c>
      <c r="B30" s="603" t="s">
        <v>554</v>
      </c>
      <c r="C30" s="605">
        <v>1327809</v>
      </c>
      <c r="D30" s="1492">
        <v>757650</v>
      </c>
      <c r="E30" s="1370">
        <f t="shared" ref="E30:E46" si="4">IFERROR(D30/C30,0)</f>
        <v>0.5706016452667515</v>
      </c>
      <c r="F30" s="605">
        <v>1300996</v>
      </c>
      <c r="G30" s="605">
        <v>1213200</v>
      </c>
      <c r="H30" s="605">
        <v>1213200</v>
      </c>
      <c r="I30" s="664" t="s">
        <v>1206</v>
      </c>
      <c r="J30" s="539"/>
      <c r="K30" s="539"/>
      <c r="L30" s="539"/>
      <c r="M30" s="539"/>
      <c r="N30" s="539"/>
    </row>
    <row r="31" spans="1:21" ht="56.25" x14ac:dyDescent="0.3">
      <c r="A31" s="995">
        <v>2</v>
      </c>
      <c r="B31" s="603" t="s">
        <v>1184</v>
      </c>
      <c r="C31" s="606">
        <v>839840</v>
      </c>
      <c r="D31" s="1493">
        <v>496160</v>
      </c>
      <c r="E31" s="1370">
        <f t="shared" si="4"/>
        <v>0.59077919603734041</v>
      </c>
      <c r="F31" s="606">
        <v>1075200</v>
      </c>
      <c r="G31" s="606">
        <v>1075200</v>
      </c>
      <c r="H31" s="606">
        <v>1075200</v>
      </c>
      <c r="I31" s="664" t="s">
        <v>1209</v>
      </c>
      <c r="J31" s="539"/>
      <c r="K31" s="539"/>
      <c r="L31" s="539"/>
      <c r="M31" s="539"/>
      <c r="N31" s="539"/>
    </row>
    <row r="32" spans="1:21" ht="38.25" customHeight="1" x14ac:dyDescent="0.3">
      <c r="A32" s="995">
        <v>3</v>
      </c>
      <c r="B32" s="603" t="s">
        <v>553</v>
      </c>
      <c r="C32" s="606">
        <v>251550</v>
      </c>
      <c r="D32" s="1493">
        <v>149630</v>
      </c>
      <c r="E32" s="1370">
        <f t="shared" si="4"/>
        <v>0.59483204134366929</v>
      </c>
      <c r="F32" s="606">
        <v>251000</v>
      </c>
      <c r="G32" s="607">
        <v>251000</v>
      </c>
      <c r="H32" s="607">
        <v>251000</v>
      </c>
      <c r="I32" s="664" t="s">
        <v>1210</v>
      </c>
      <c r="J32" s="539"/>
      <c r="K32" s="539"/>
      <c r="L32" s="539"/>
      <c r="M32" s="539"/>
      <c r="N32" s="539"/>
    </row>
    <row r="33" spans="1:32" ht="56.25" x14ac:dyDescent="0.3">
      <c r="A33" s="995">
        <v>4</v>
      </c>
      <c r="B33" s="603" t="s">
        <v>1185</v>
      </c>
      <c r="C33" s="606">
        <v>1040520</v>
      </c>
      <c r="D33" s="1493">
        <v>590570</v>
      </c>
      <c r="E33" s="1370">
        <f t="shared" si="4"/>
        <v>0.5675719832391497</v>
      </c>
      <c r="F33" s="606">
        <v>1156320</v>
      </c>
      <c r="G33" s="606">
        <v>1156320</v>
      </c>
      <c r="H33" s="606">
        <v>1140520</v>
      </c>
      <c r="I33" s="664" t="s">
        <v>1207</v>
      </c>
      <c r="J33" s="539"/>
      <c r="K33" s="539"/>
      <c r="L33" s="539"/>
      <c r="M33" s="539"/>
      <c r="N33" s="539"/>
    </row>
    <row r="34" spans="1:32" ht="56.25" x14ac:dyDescent="0.3">
      <c r="A34" s="995">
        <v>5</v>
      </c>
      <c r="B34" s="603" t="s">
        <v>1186</v>
      </c>
      <c r="C34" s="606">
        <v>1263500</v>
      </c>
      <c r="D34" s="1493">
        <v>705000</v>
      </c>
      <c r="E34" s="1370">
        <f t="shared" si="4"/>
        <v>0.5579738820736051</v>
      </c>
      <c r="F34" s="606">
        <v>1260000</v>
      </c>
      <c r="G34" s="606">
        <v>1030762</v>
      </c>
      <c r="H34" s="606">
        <v>1329548</v>
      </c>
      <c r="I34" s="664" t="s">
        <v>1208</v>
      </c>
      <c r="J34" s="539"/>
      <c r="K34" s="539"/>
      <c r="L34" s="539"/>
      <c r="M34" s="539"/>
      <c r="N34" s="539"/>
    </row>
    <row r="35" spans="1:32" ht="40.5" customHeight="1" x14ac:dyDescent="0.3">
      <c r="A35" s="995">
        <v>4</v>
      </c>
      <c r="B35" s="993" t="s">
        <v>552</v>
      </c>
      <c r="C35" s="606">
        <v>1652964</v>
      </c>
      <c r="D35" s="1493">
        <v>1006800</v>
      </c>
      <c r="E35" s="1370">
        <f t="shared" si="4"/>
        <v>0.60908767523067653</v>
      </c>
      <c r="F35" s="606">
        <v>1152000</v>
      </c>
      <c r="G35" s="606">
        <v>1852964</v>
      </c>
      <c r="H35" s="606">
        <v>1599978</v>
      </c>
      <c r="I35" s="664" t="s">
        <v>1206</v>
      </c>
      <c r="J35" s="539"/>
      <c r="K35" s="539"/>
      <c r="L35" s="539"/>
      <c r="M35" s="539"/>
      <c r="N35" s="539"/>
    </row>
    <row r="36" spans="1:32" ht="45.75" customHeight="1" x14ac:dyDescent="0.3">
      <c r="A36" s="995">
        <v>5</v>
      </c>
      <c r="B36" s="603" t="s">
        <v>1194</v>
      </c>
      <c r="C36" s="606">
        <v>761896</v>
      </c>
      <c r="D36" s="1493">
        <v>429680</v>
      </c>
      <c r="E36" s="1370">
        <f t="shared" si="4"/>
        <v>0.56396148555708392</v>
      </c>
      <c r="F36" s="606">
        <v>821154</v>
      </c>
      <c r="G36" s="606">
        <v>1058058</v>
      </c>
      <c r="H36" s="606">
        <v>1058058</v>
      </c>
      <c r="I36" s="664" t="s">
        <v>1211</v>
      </c>
      <c r="J36" s="539"/>
      <c r="K36" s="539"/>
      <c r="L36" s="539"/>
      <c r="M36" s="539"/>
      <c r="N36" s="539"/>
    </row>
    <row r="37" spans="1:32" ht="75" x14ac:dyDescent="0.3">
      <c r="A37" s="995">
        <v>6</v>
      </c>
      <c r="B37" s="603" t="s">
        <v>1187</v>
      </c>
      <c r="C37" s="606">
        <v>1057485</v>
      </c>
      <c r="D37" s="1493">
        <v>570285</v>
      </c>
      <c r="E37" s="1370">
        <f t="shared" si="4"/>
        <v>0.53928424516659812</v>
      </c>
      <c r="F37" s="606">
        <v>1057485</v>
      </c>
      <c r="G37" s="607">
        <v>1057485</v>
      </c>
      <c r="H37" s="608">
        <v>1057485</v>
      </c>
      <c r="I37" s="664" t="s">
        <v>1212</v>
      </c>
      <c r="J37" s="539"/>
      <c r="K37" s="539"/>
      <c r="L37" s="539"/>
      <c r="M37" s="539"/>
      <c r="N37" s="539"/>
    </row>
    <row r="38" spans="1:32" ht="44.25" customHeight="1" x14ac:dyDescent="0.3">
      <c r="A38" s="610">
        <v>9</v>
      </c>
      <c r="B38" s="603" t="s">
        <v>1188</v>
      </c>
      <c r="C38" s="606">
        <v>1312116</v>
      </c>
      <c r="D38" s="1493">
        <v>832572</v>
      </c>
      <c r="E38" s="1370">
        <f t="shared" si="4"/>
        <v>0.63452621566995604</v>
      </c>
      <c r="F38" s="606">
        <v>1320000</v>
      </c>
      <c r="G38" s="607">
        <v>629760</v>
      </c>
      <c r="H38" s="608">
        <v>629760</v>
      </c>
      <c r="I38" s="664" t="s">
        <v>1213</v>
      </c>
      <c r="J38" s="539"/>
      <c r="K38" s="539"/>
      <c r="L38" s="539"/>
      <c r="M38" s="539"/>
      <c r="N38" s="539"/>
    </row>
    <row r="39" spans="1:32" ht="41.25" customHeight="1" x14ac:dyDescent="0.3">
      <c r="A39" s="610">
        <v>10</v>
      </c>
      <c r="B39" s="603" t="s">
        <v>1189</v>
      </c>
      <c r="C39" s="606">
        <v>31000</v>
      </c>
      <c r="D39" s="1493">
        <v>13612</v>
      </c>
      <c r="E39" s="1370">
        <f t="shared" si="4"/>
        <v>0.43909677419354837</v>
      </c>
      <c r="F39" s="606">
        <v>40000</v>
      </c>
      <c r="G39" s="607">
        <v>40000</v>
      </c>
      <c r="H39" s="608">
        <v>51052</v>
      </c>
      <c r="I39" s="664" t="s">
        <v>1214</v>
      </c>
      <c r="J39" s="539"/>
      <c r="K39" s="539"/>
      <c r="L39" s="539"/>
      <c r="M39" s="539"/>
      <c r="N39" s="539"/>
    </row>
    <row r="40" spans="1:32" ht="37.5" customHeight="1" x14ac:dyDescent="0.3">
      <c r="A40" s="610">
        <v>11</v>
      </c>
      <c r="B40" s="604" t="s">
        <v>1190</v>
      </c>
      <c r="C40" s="606">
        <v>24819</v>
      </c>
      <c r="D40" s="1493">
        <v>1581</v>
      </c>
      <c r="E40" s="1370">
        <f t="shared" si="4"/>
        <v>6.3701196663846243E-2</v>
      </c>
      <c r="F40" s="606">
        <v>35000</v>
      </c>
      <c r="G40" s="607">
        <v>35000</v>
      </c>
      <c r="H40" s="608">
        <v>35000</v>
      </c>
      <c r="I40" s="664" t="s">
        <v>1215</v>
      </c>
      <c r="J40" s="539"/>
      <c r="K40" s="539"/>
      <c r="L40" s="539"/>
      <c r="M40" s="539"/>
      <c r="N40" s="539"/>
    </row>
    <row r="41" spans="1:32" ht="19.5" hidden="1" x14ac:dyDescent="0.3">
      <c r="A41" s="610">
        <v>12</v>
      </c>
      <c r="B41" s="604"/>
      <c r="C41" s="606"/>
      <c r="D41" s="1493"/>
      <c r="E41" s="1370">
        <f t="shared" si="4"/>
        <v>0</v>
      </c>
      <c r="F41" s="606"/>
      <c r="G41" s="607"/>
      <c r="H41" s="608"/>
      <c r="I41" s="609"/>
      <c r="J41" s="539"/>
      <c r="K41" s="539"/>
      <c r="L41" s="539"/>
      <c r="M41" s="539"/>
      <c r="N41" s="539"/>
    </row>
    <row r="42" spans="1:32" ht="19.5" hidden="1" x14ac:dyDescent="0.3">
      <c r="A42" s="610">
        <v>13</v>
      </c>
      <c r="B42" s="604"/>
      <c r="C42" s="606"/>
      <c r="D42" s="607"/>
      <c r="E42" s="1370">
        <f t="shared" si="4"/>
        <v>0</v>
      </c>
      <c r="F42" s="606"/>
      <c r="G42" s="607"/>
      <c r="H42" s="608"/>
      <c r="I42" s="609"/>
      <c r="J42" s="539"/>
      <c r="K42" s="539"/>
      <c r="L42" s="539"/>
      <c r="M42" s="539"/>
      <c r="N42" s="539"/>
    </row>
    <row r="43" spans="1:32" ht="19.5" hidden="1" x14ac:dyDescent="0.3">
      <c r="A43" s="610">
        <v>14</v>
      </c>
      <c r="B43" s="604"/>
      <c r="C43" s="606"/>
      <c r="D43" s="607"/>
      <c r="E43" s="1370">
        <f t="shared" si="4"/>
        <v>0</v>
      </c>
      <c r="F43" s="606"/>
      <c r="G43" s="607"/>
      <c r="H43" s="608"/>
      <c r="I43" s="609"/>
      <c r="J43" s="539"/>
      <c r="K43" s="539"/>
      <c r="L43" s="539"/>
      <c r="M43" s="539"/>
      <c r="N43" s="539"/>
    </row>
    <row r="44" spans="1:32" ht="19.5" hidden="1" x14ac:dyDescent="0.3">
      <c r="A44" s="610">
        <v>15</v>
      </c>
      <c r="B44" s="604"/>
      <c r="C44" s="606"/>
      <c r="D44" s="607"/>
      <c r="E44" s="1370">
        <f t="shared" si="4"/>
        <v>0</v>
      </c>
      <c r="F44" s="606"/>
      <c r="G44" s="607"/>
      <c r="H44" s="608"/>
      <c r="I44" s="609"/>
      <c r="J44" s="539"/>
      <c r="K44" s="539"/>
      <c r="L44" s="539"/>
      <c r="M44" s="539"/>
      <c r="N44" s="539"/>
    </row>
    <row r="45" spans="1:32" ht="19.5" hidden="1" x14ac:dyDescent="0.3">
      <c r="A45" s="610">
        <v>16</v>
      </c>
      <c r="B45" s="604"/>
      <c r="C45" s="606"/>
      <c r="D45" s="607"/>
      <c r="E45" s="1370">
        <f t="shared" si="4"/>
        <v>0</v>
      </c>
      <c r="F45" s="606"/>
      <c r="G45" s="607"/>
      <c r="H45" s="608"/>
      <c r="I45" s="609"/>
      <c r="J45" s="539"/>
      <c r="K45" s="539"/>
      <c r="L45" s="539"/>
      <c r="M45" s="539"/>
      <c r="N45" s="539"/>
    </row>
    <row r="46" spans="1:32" ht="20.25" thickBot="1" x14ac:dyDescent="0.35">
      <c r="A46" s="1351"/>
      <c r="B46" s="1352" t="s">
        <v>335</v>
      </c>
      <c r="C46" s="1353">
        <f>SUM(C30:C45)</f>
        <v>9563499</v>
      </c>
      <c r="D46" s="1354">
        <f>SUM(D30:D45)</f>
        <v>5553540</v>
      </c>
      <c r="E46" s="1371">
        <f t="shared" si="4"/>
        <v>0.58070168669437827</v>
      </c>
      <c r="F46" s="1353">
        <f>SUM(F30:F45)</f>
        <v>9469155</v>
      </c>
      <c r="G46" s="1354">
        <f>SUM(G30:G45)</f>
        <v>9399749</v>
      </c>
      <c r="H46" s="1354">
        <f>SUM(H30:H45)</f>
        <v>9440801</v>
      </c>
      <c r="I46" s="1355"/>
      <c r="J46" s="539"/>
      <c r="K46" s="539"/>
      <c r="L46" s="539"/>
      <c r="M46" s="539"/>
      <c r="N46" s="539"/>
    </row>
    <row r="47" spans="1:32" x14ac:dyDescent="0.3">
      <c r="A47" s="549"/>
      <c r="B47" s="549"/>
      <c r="C47" s="549"/>
      <c r="D47" s="549"/>
      <c r="E47" s="549"/>
      <c r="F47" s="549"/>
      <c r="G47" s="549"/>
      <c r="H47" s="549"/>
      <c r="I47" s="549"/>
      <c r="J47" s="549"/>
      <c r="K47" s="549"/>
      <c r="L47" s="549"/>
      <c r="M47" s="549"/>
      <c r="N47" s="549"/>
    </row>
    <row r="48" spans="1:32" ht="21.95" customHeight="1" thickBot="1" x14ac:dyDescent="0.35">
      <c r="A48" s="1508" t="s">
        <v>551</v>
      </c>
      <c r="B48" s="1508"/>
      <c r="C48" s="1508"/>
      <c r="D48" s="1508"/>
      <c r="E48" s="1508"/>
      <c r="F48" s="1508"/>
      <c r="G48" s="1508"/>
      <c r="H48" s="1508"/>
      <c r="I48" s="1508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4"/>
      <c r="AA48" s="544"/>
      <c r="AB48" s="544"/>
      <c r="AC48" s="541"/>
      <c r="AD48" s="541"/>
      <c r="AE48" s="541"/>
      <c r="AF48" s="540"/>
    </row>
    <row r="49" spans="1:32" ht="19.5" x14ac:dyDescent="0.3">
      <c r="A49" s="1501" t="s">
        <v>106</v>
      </c>
      <c r="B49" s="1542" t="s">
        <v>0</v>
      </c>
      <c r="C49" s="1506" t="str">
        <f>C10</f>
        <v>2025 год</v>
      </c>
      <c r="D49" s="1500"/>
      <c r="E49" s="1507"/>
      <c r="F49" s="1372" t="str">
        <f>N10</f>
        <v>2026 год</v>
      </c>
      <c r="G49" s="1372" t="str">
        <f>O10</f>
        <v>2027 год</v>
      </c>
      <c r="H49" s="1365" t="str">
        <f>P10</f>
        <v>2028 год</v>
      </c>
      <c r="I49" s="584" t="s">
        <v>549</v>
      </c>
      <c r="J49" s="544"/>
      <c r="K49" s="544"/>
      <c r="L49" s="544"/>
      <c r="M49" s="544"/>
      <c r="N49" s="547"/>
      <c r="P49" s="539"/>
      <c r="Q49" s="539"/>
      <c r="R49" s="539"/>
      <c r="T49" s="541"/>
      <c r="V49" s="541"/>
      <c r="X49" s="541"/>
      <c r="Y49" s="541"/>
      <c r="Z49" s="541"/>
      <c r="AC49" s="541"/>
      <c r="AD49" s="541"/>
      <c r="AE49" s="541"/>
      <c r="AF49" s="540"/>
    </row>
    <row r="50" spans="1:32" ht="32.25" customHeight="1" x14ac:dyDescent="0.3">
      <c r="A50" s="1502"/>
      <c r="B50" s="1543"/>
      <c r="C50" s="585" t="s">
        <v>1022</v>
      </c>
      <c r="D50" s="583" t="s">
        <v>1023</v>
      </c>
      <c r="E50" s="1373" t="s">
        <v>1024</v>
      </c>
      <c r="F50" s="893" t="s">
        <v>1022</v>
      </c>
      <c r="G50" s="893" t="s">
        <v>1022</v>
      </c>
      <c r="H50" s="896" t="s">
        <v>1022</v>
      </c>
      <c r="I50" s="664"/>
      <c r="J50" s="548"/>
      <c r="K50" s="544"/>
      <c r="L50" s="544"/>
      <c r="M50" s="544"/>
      <c r="N50" s="547"/>
      <c r="P50" s="539"/>
      <c r="Q50" s="539"/>
      <c r="R50" s="539"/>
      <c r="T50" s="541"/>
      <c r="V50" s="541"/>
      <c r="X50" s="541"/>
      <c r="Y50" s="541"/>
      <c r="Z50" s="541"/>
      <c r="AC50" s="541"/>
      <c r="AD50" s="541"/>
      <c r="AE50" s="541"/>
      <c r="AF50" s="540"/>
    </row>
    <row r="51" spans="1:32" ht="56.25" x14ac:dyDescent="0.3">
      <c r="A51" s="582">
        <v>1</v>
      </c>
      <c r="B51" s="589" t="s">
        <v>675</v>
      </c>
      <c r="C51" s="591">
        <v>4947600</v>
      </c>
      <c r="D51" s="586">
        <v>2462996.58</v>
      </c>
      <c r="E51" s="1368">
        <f t="shared" ref="E51:E64" si="5">IFERROR(D51/C51,0)</f>
        <v>0.49781643220955618</v>
      </c>
      <c r="F51" s="894">
        <f>'КФО 2'!H16+'КФО 2'!H23</f>
        <v>6441775</v>
      </c>
      <c r="G51" s="894">
        <f>'КФО 2'!I16+'КФО 2'!I23</f>
        <v>6838807</v>
      </c>
      <c r="H51" s="891">
        <f>'КФО 2'!J16+'КФО 2'!J23</f>
        <v>6838807</v>
      </c>
      <c r="I51" s="586" t="s">
        <v>806</v>
      </c>
      <c r="J51" s="543"/>
      <c r="K51" s="544"/>
      <c r="L51" s="544"/>
      <c r="M51" s="544"/>
      <c r="N51" s="546"/>
      <c r="P51" s="539"/>
      <c r="Q51" s="539"/>
      <c r="R51" s="539"/>
      <c r="T51" s="541"/>
      <c r="V51" s="541"/>
      <c r="X51" s="541"/>
      <c r="Y51" s="541"/>
      <c r="Z51" s="541"/>
      <c r="AC51" s="541"/>
      <c r="AD51" s="541"/>
      <c r="AE51" s="541"/>
      <c r="AF51" s="540"/>
    </row>
    <row r="52" spans="1:32" ht="19.5" x14ac:dyDescent="0.3">
      <c r="A52" s="582">
        <v>2</v>
      </c>
      <c r="B52" s="590">
        <v>212</v>
      </c>
      <c r="C52" s="587"/>
      <c r="D52" s="588"/>
      <c r="E52" s="1368">
        <f t="shared" si="5"/>
        <v>0</v>
      </c>
      <c r="F52" s="895">
        <f>'КФО 2'!H51</f>
        <v>0</v>
      </c>
      <c r="G52" s="895">
        <f>'КФО 2'!I51</f>
        <v>0</v>
      </c>
      <c r="H52" s="892">
        <f>'КФО 2'!J51</f>
        <v>0</v>
      </c>
      <c r="I52" s="588"/>
      <c r="J52" s="543"/>
      <c r="K52" s="544"/>
      <c r="L52" s="544"/>
      <c r="M52" s="544"/>
      <c r="N52" s="545"/>
      <c r="P52" s="539"/>
      <c r="Q52" s="539"/>
      <c r="R52" s="539"/>
      <c r="T52" s="541"/>
      <c r="V52" s="541"/>
      <c r="X52" s="541"/>
      <c r="Y52" s="541"/>
      <c r="Z52" s="541"/>
      <c r="AC52" s="541"/>
      <c r="AD52" s="541"/>
      <c r="AE52" s="541"/>
      <c r="AF52" s="540"/>
    </row>
    <row r="53" spans="1:32" ht="19.5" x14ac:dyDescent="0.3">
      <c r="A53" s="582">
        <v>3</v>
      </c>
      <c r="B53" s="590">
        <v>291</v>
      </c>
      <c r="C53" s="587">
        <v>84918</v>
      </c>
      <c r="D53" s="588">
        <v>28100</v>
      </c>
      <c r="E53" s="1368">
        <f t="shared" si="5"/>
        <v>0.3309074636708354</v>
      </c>
      <c r="F53" s="895">
        <f>'КФО 2'!H89+'КФО 2'!H97+'КФО 2'!H109</f>
        <v>84918</v>
      </c>
      <c r="G53" s="895">
        <f>'КФО 2'!I89+'КФО 2'!I97+'КФО 2'!I109</f>
        <v>84918</v>
      </c>
      <c r="H53" s="892">
        <f>'КФО 2'!J89+'КФО 2'!J97+'КФО 2'!J109</f>
        <v>84918</v>
      </c>
      <c r="I53" s="588" t="s">
        <v>691</v>
      </c>
      <c r="J53" s="543"/>
      <c r="K53" s="544"/>
      <c r="L53" s="544"/>
      <c r="M53" s="544"/>
      <c r="N53" s="545"/>
      <c r="P53" s="539"/>
      <c r="Q53" s="539"/>
      <c r="R53" s="539"/>
      <c r="T53" s="541"/>
      <c r="V53" s="541"/>
      <c r="X53" s="541"/>
      <c r="Y53" s="541"/>
      <c r="Z53" s="541"/>
      <c r="AC53" s="541"/>
      <c r="AD53" s="541"/>
      <c r="AE53" s="541"/>
      <c r="AF53" s="540"/>
    </row>
    <row r="54" spans="1:32" ht="19.5" x14ac:dyDescent="0.3">
      <c r="A54" s="582">
        <v>4</v>
      </c>
      <c r="B54" s="590">
        <v>221</v>
      </c>
      <c r="C54" s="587"/>
      <c r="D54" s="588"/>
      <c r="E54" s="1368">
        <f t="shared" si="5"/>
        <v>0</v>
      </c>
      <c r="F54" s="895">
        <f>'КФО 2'!H177</f>
        <v>0</v>
      </c>
      <c r="G54" s="895">
        <f>'КФО 2'!I177</f>
        <v>0</v>
      </c>
      <c r="H54" s="892">
        <f>'КФО 2'!J177</f>
        <v>0</v>
      </c>
      <c r="I54" s="588" t="s">
        <v>1127</v>
      </c>
      <c r="J54" s="543"/>
      <c r="K54" s="544"/>
      <c r="L54" s="544"/>
      <c r="M54" s="544"/>
      <c r="N54" s="545"/>
      <c r="P54" s="539"/>
      <c r="Q54" s="539"/>
      <c r="R54" s="539"/>
      <c r="T54" s="541"/>
      <c r="V54" s="541"/>
      <c r="X54" s="541"/>
      <c r="Y54" s="541"/>
      <c r="Z54" s="541"/>
      <c r="AC54" s="541"/>
      <c r="AD54" s="541"/>
      <c r="AE54" s="541"/>
      <c r="AF54" s="540"/>
    </row>
    <row r="55" spans="1:32" ht="19.5" hidden="1" x14ac:dyDescent="0.3">
      <c r="A55" s="582">
        <v>5</v>
      </c>
      <c r="B55" s="590">
        <v>222</v>
      </c>
      <c r="C55" s="587"/>
      <c r="D55" s="588"/>
      <c r="E55" s="1368">
        <f t="shared" si="5"/>
        <v>0</v>
      </c>
      <c r="F55" s="895">
        <f>'КФО 2'!H186</f>
        <v>0</v>
      </c>
      <c r="G55" s="895">
        <f>'КФО 2'!I186</f>
        <v>0</v>
      </c>
      <c r="H55" s="892">
        <f>'КФО 2'!J186</f>
        <v>0</v>
      </c>
      <c r="I55" s="588"/>
      <c r="J55" s="543"/>
      <c r="K55" s="544"/>
      <c r="L55" s="544"/>
      <c r="M55" s="544"/>
      <c r="N55" s="545"/>
      <c r="P55" s="539"/>
      <c r="Q55" s="539"/>
      <c r="R55" s="539"/>
      <c r="T55" s="541"/>
      <c r="V55" s="541"/>
      <c r="X55" s="541"/>
      <c r="Y55" s="541"/>
      <c r="Z55" s="541"/>
      <c r="AC55" s="541"/>
      <c r="AD55" s="541"/>
      <c r="AE55" s="541"/>
      <c r="AF55" s="540"/>
    </row>
    <row r="56" spans="1:32" ht="19.5" x14ac:dyDescent="0.3">
      <c r="A56" s="582">
        <v>6</v>
      </c>
      <c r="B56" s="590">
        <v>223</v>
      </c>
      <c r="C56" s="587">
        <v>48000</v>
      </c>
      <c r="D56" s="588"/>
      <c r="E56" s="1368">
        <f t="shared" si="5"/>
        <v>0</v>
      </c>
      <c r="F56" s="895">
        <f>'КФО 2'!H160+'КФО 2'!H195</f>
        <v>0</v>
      </c>
      <c r="G56" s="895">
        <f>'КФО 2'!I160+'КФО 2'!I195</f>
        <v>0</v>
      </c>
      <c r="H56" s="892">
        <f>'КФО 2'!J160+'КФО 2'!J195</f>
        <v>0</v>
      </c>
      <c r="I56" s="588" t="s">
        <v>1128</v>
      </c>
      <c r="J56" s="543"/>
      <c r="K56" s="544"/>
      <c r="L56" s="544"/>
      <c r="M56" s="544"/>
      <c r="N56" s="545"/>
      <c r="P56" s="539"/>
      <c r="Q56" s="539"/>
      <c r="R56" s="539"/>
      <c r="T56" s="541"/>
      <c r="V56" s="541"/>
      <c r="X56" s="541"/>
      <c r="Y56" s="541"/>
      <c r="Z56" s="541"/>
      <c r="AC56" s="541"/>
      <c r="AD56" s="541"/>
      <c r="AE56" s="541"/>
      <c r="AF56" s="540"/>
    </row>
    <row r="57" spans="1:32" ht="19.5" hidden="1" x14ac:dyDescent="0.3">
      <c r="A57" s="582">
        <v>7</v>
      </c>
      <c r="B57" s="590">
        <v>224</v>
      </c>
      <c r="C57" s="587"/>
      <c r="D57" s="588"/>
      <c r="E57" s="1368">
        <f t="shared" si="5"/>
        <v>0</v>
      </c>
      <c r="F57" s="895">
        <f>'КФО 2'!H204</f>
        <v>0</v>
      </c>
      <c r="G57" s="895">
        <f>'КФО 2'!I204</f>
        <v>0</v>
      </c>
      <c r="H57" s="892">
        <f>'КФО 2'!J204</f>
        <v>0</v>
      </c>
      <c r="I57" s="588"/>
      <c r="J57" s="543"/>
      <c r="K57" s="544"/>
      <c r="L57" s="544"/>
      <c r="M57" s="544"/>
      <c r="N57" s="545"/>
      <c r="P57" s="539"/>
      <c r="Q57" s="539"/>
      <c r="R57" s="539"/>
      <c r="T57" s="541"/>
      <c r="V57" s="541"/>
      <c r="X57" s="541"/>
      <c r="Y57" s="541"/>
      <c r="Z57" s="541"/>
      <c r="AC57" s="541"/>
      <c r="AD57" s="541"/>
      <c r="AE57" s="541"/>
      <c r="AF57" s="540"/>
    </row>
    <row r="58" spans="1:32" ht="75" x14ac:dyDescent="0.3">
      <c r="A58" s="582">
        <v>8</v>
      </c>
      <c r="B58" s="590">
        <v>225</v>
      </c>
      <c r="C58" s="587">
        <v>2342972.5299999998</v>
      </c>
      <c r="D58" s="588">
        <v>1076025.81</v>
      </c>
      <c r="E58" s="1368">
        <f t="shared" si="5"/>
        <v>0.45925669047430112</v>
      </c>
      <c r="F58" s="895">
        <f>'КФО 2'!H292</f>
        <v>857042</v>
      </c>
      <c r="G58" s="895">
        <f>'КФО 2'!I292</f>
        <v>885505</v>
      </c>
      <c r="H58" s="892">
        <f>'КФО 2'!J292</f>
        <v>915106</v>
      </c>
      <c r="I58" s="588" t="s">
        <v>808</v>
      </c>
      <c r="J58" s="543"/>
      <c r="K58" s="544"/>
      <c r="L58" s="544"/>
      <c r="M58" s="544"/>
      <c r="N58" s="545"/>
      <c r="P58" s="539"/>
      <c r="Q58" s="539"/>
      <c r="R58" s="539"/>
      <c r="T58" s="541"/>
      <c r="V58" s="541"/>
      <c r="X58" s="541"/>
      <c r="Y58" s="541"/>
      <c r="Z58" s="541"/>
      <c r="AC58" s="541"/>
      <c r="AD58" s="541"/>
      <c r="AE58" s="541"/>
      <c r="AF58" s="540"/>
    </row>
    <row r="59" spans="1:32" ht="19.5" x14ac:dyDescent="0.3">
      <c r="A59" s="582">
        <v>9</v>
      </c>
      <c r="B59" s="590">
        <v>226</v>
      </c>
      <c r="C59" s="587">
        <v>469104</v>
      </c>
      <c r="D59" s="588">
        <v>214792.26</v>
      </c>
      <c r="E59" s="1368">
        <f t="shared" si="5"/>
        <v>0.45787769876189505</v>
      </c>
      <c r="F59" s="895">
        <f>'КФО 2'!H395</f>
        <v>402269</v>
      </c>
      <c r="G59" s="895">
        <f>'КФО 2'!I395</f>
        <v>253486</v>
      </c>
      <c r="H59" s="892">
        <f>'КФО 2'!J395</f>
        <v>260929</v>
      </c>
      <c r="I59" s="588" t="s">
        <v>10</v>
      </c>
      <c r="J59" s="543"/>
      <c r="K59" s="544"/>
      <c r="L59" s="544"/>
      <c r="M59" s="544"/>
      <c r="N59" s="543"/>
      <c r="P59" s="539"/>
      <c r="Q59" s="539"/>
      <c r="R59" s="539"/>
      <c r="T59" s="541"/>
      <c r="V59" s="541"/>
      <c r="X59" s="541"/>
      <c r="Y59" s="541"/>
      <c r="Z59" s="541"/>
      <c r="AC59" s="541"/>
      <c r="AD59" s="541"/>
      <c r="AE59" s="541"/>
      <c r="AF59" s="540"/>
    </row>
    <row r="60" spans="1:32" ht="19.5" hidden="1" x14ac:dyDescent="0.3">
      <c r="A60" s="582">
        <v>10</v>
      </c>
      <c r="B60" s="590">
        <v>290</v>
      </c>
      <c r="C60" s="587"/>
      <c r="D60" s="588"/>
      <c r="E60" s="1368">
        <f t="shared" si="5"/>
        <v>0</v>
      </c>
      <c r="F60" s="895">
        <f>'КФО 2'!H408</f>
        <v>0</v>
      </c>
      <c r="G60" s="895">
        <f>'КФО 2'!I408</f>
        <v>0</v>
      </c>
      <c r="H60" s="892">
        <f>'КФО 2'!J408</f>
        <v>0</v>
      </c>
      <c r="I60" s="588"/>
      <c r="J60" s="543"/>
      <c r="K60" s="544"/>
      <c r="L60" s="544"/>
      <c r="M60" s="544"/>
      <c r="N60" s="543"/>
      <c r="P60" s="539"/>
      <c r="Q60" s="539"/>
      <c r="R60" s="539"/>
      <c r="T60" s="541"/>
      <c r="V60" s="541"/>
      <c r="X60" s="541"/>
      <c r="Y60" s="541"/>
      <c r="Z60" s="541"/>
      <c r="AC60" s="541"/>
      <c r="AD60" s="541"/>
      <c r="AE60" s="541"/>
      <c r="AF60" s="540"/>
    </row>
    <row r="61" spans="1:32" ht="75" x14ac:dyDescent="0.3">
      <c r="A61" s="582">
        <v>11</v>
      </c>
      <c r="B61" s="994">
        <v>310</v>
      </c>
      <c r="C61" s="587">
        <v>1148388</v>
      </c>
      <c r="D61" s="588">
        <v>347196</v>
      </c>
      <c r="E61" s="1368">
        <f t="shared" si="5"/>
        <v>0.30233335771533665</v>
      </c>
      <c r="F61" s="895">
        <f>'КФО 2'!H530</f>
        <v>575340</v>
      </c>
      <c r="G61" s="895">
        <f>'КФО 2'!I530</f>
        <v>490203</v>
      </c>
      <c r="H61" s="892">
        <f>'КФО 2'!J530</f>
        <v>494211</v>
      </c>
      <c r="I61" s="588" t="s">
        <v>807</v>
      </c>
      <c r="J61" s="543"/>
      <c r="K61" s="543"/>
      <c r="L61" s="543"/>
      <c r="M61" s="543"/>
      <c r="N61" s="543"/>
      <c r="P61" s="539"/>
      <c r="Q61" s="539"/>
      <c r="R61" s="539"/>
      <c r="T61" s="541"/>
      <c r="V61" s="541"/>
      <c r="X61" s="541"/>
      <c r="Y61" s="541"/>
      <c r="Z61" s="541"/>
      <c r="AC61" s="541"/>
      <c r="AD61" s="541"/>
      <c r="AE61" s="541"/>
      <c r="AF61" s="540"/>
    </row>
    <row r="62" spans="1:32" ht="25.35" customHeight="1" x14ac:dyDescent="0.3">
      <c r="A62" s="582">
        <v>12</v>
      </c>
      <c r="B62" s="994" t="s">
        <v>579</v>
      </c>
      <c r="C62" s="587">
        <v>7928016.71</v>
      </c>
      <c r="D62" s="588">
        <v>2392085.87</v>
      </c>
      <c r="E62" s="1368">
        <f t="shared" si="5"/>
        <v>0.30172563422863929</v>
      </c>
      <c r="F62" s="895">
        <f>'КФО 2'!H942</f>
        <v>8041370</v>
      </c>
      <c r="G62" s="895">
        <f>'КФО 2'!I942</f>
        <v>8041370</v>
      </c>
      <c r="H62" s="892">
        <f>'КФО 2'!J942</f>
        <v>8041370</v>
      </c>
      <c r="I62" s="588" t="s">
        <v>809</v>
      </c>
      <c r="J62" s="543"/>
      <c r="K62" s="543"/>
      <c r="L62" s="543"/>
      <c r="M62" s="543"/>
      <c r="N62" s="543"/>
      <c r="P62" s="539"/>
      <c r="Q62" s="539"/>
      <c r="R62" s="539"/>
      <c r="T62" s="541"/>
      <c r="V62" s="541"/>
      <c r="X62" s="541"/>
      <c r="Y62" s="541"/>
      <c r="Z62" s="541"/>
      <c r="AC62" s="541"/>
      <c r="AD62" s="541"/>
      <c r="AE62" s="541"/>
      <c r="AF62" s="540"/>
    </row>
    <row r="63" spans="1:32" ht="93.75" x14ac:dyDescent="0.3">
      <c r="A63" s="582">
        <v>13</v>
      </c>
      <c r="B63" s="994">
        <v>340</v>
      </c>
      <c r="C63" s="587">
        <v>1843980</v>
      </c>
      <c r="D63" s="588">
        <v>424167.89</v>
      </c>
      <c r="E63" s="1368">
        <f t="shared" si="5"/>
        <v>0.23002846560157919</v>
      </c>
      <c r="F63" s="895">
        <f>'КФО 2'!H944-'КФО 2'!H942</f>
        <v>1107811</v>
      </c>
      <c r="G63" s="895">
        <f>'КФО 2'!I944-'КФО 2'!I942</f>
        <v>846830</v>
      </c>
      <c r="H63" s="892">
        <f>'КФО 2'!J944-'КФО 2'!J942</f>
        <v>846830</v>
      </c>
      <c r="I63" s="588" t="s">
        <v>810</v>
      </c>
      <c r="J63" s="543"/>
      <c r="K63" s="543"/>
      <c r="L63" s="543"/>
      <c r="M63" s="543"/>
      <c r="N63" s="543"/>
      <c r="P63" s="539"/>
      <c r="Q63" s="539"/>
      <c r="R63" s="539"/>
      <c r="T63" s="541"/>
      <c r="V63" s="541"/>
      <c r="X63" s="541"/>
      <c r="Y63" s="541"/>
      <c r="Z63" s="541"/>
      <c r="AC63" s="541"/>
      <c r="AD63" s="541"/>
      <c r="AE63" s="541"/>
      <c r="AF63" s="540"/>
    </row>
    <row r="64" spans="1:32" ht="27.2" customHeight="1" thickBot="1" x14ac:dyDescent="0.35">
      <c r="A64" s="1356"/>
      <c r="B64" s="1357" t="s">
        <v>335</v>
      </c>
      <c r="C64" s="1358">
        <f>SUM(C51:C63)</f>
        <v>18812979.239999998</v>
      </c>
      <c r="D64" s="1359">
        <f>SUM(D51:D63)</f>
        <v>6945364.4100000001</v>
      </c>
      <c r="E64" s="1369">
        <f t="shared" si="5"/>
        <v>0.36917940116751019</v>
      </c>
      <c r="F64" s="1498">
        <f>SUM(F51:F63)</f>
        <v>17510525</v>
      </c>
      <c r="G64" s="1360">
        <f>SUM(G51:G63)</f>
        <v>17441119</v>
      </c>
      <c r="H64" s="1361">
        <f>SUM(H51:H63)</f>
        <v>17482171</v>
      </c>
      <c r="I64" s="1362"/>
      <c r="J64" s="543"/>
      <c r="K64" s="543"/>
      <c r="L64" s="543"/>
      <c r="M64" s="543"/>
      <c r="N64" s="543"/>
      <c r="P64" s="539"/>
      <c r="Q64" s="539"/>
      <c r="R64" s="539"/>
      <c r="T64" s="541"/>
      <c r="V64" s="541"/>
      <c r="X64" s="541"/>
      <c r="Y64" s="541"/>
      <c r="Z64" s="541"/>
      <c r="AC64" s="541"/>
      <c r="AD64" s="541"/>
      <c r="AE64" s="541"/>
      <c r="AF64" s="540"/>
    </row>
    <row r="65" spans="2:21" hidden="1" x14ac:dyDescent="0.3">
      <c r="J65" s="543"/>
      <c r="K65" s="543"/>
      <c r="L65" s="543"/>
      <c r="M65" s="543"/>
      <c r="N65" s="543"/>
    </row>
    <row r="66" spans="2:21" x14ac:dyDescent="0.3">
      <c r="F66" s="811">
        <f>F64-'КФО 2'!H955</f>
        <v>0</v>
      </c>
      <c r="G66" s="811">
        <f>G64-'КФО 2'!I955</f>
        <v>0</v>
      </c>
      <c r="H66" s="811">
        <f>H64-'КФО 2'!J955</f>
        <v>0</v>
      </c>
    </row>
    <row r="67" spans="2:21" x14ac:dyDescent="0.3">
      <c r="B67" s="944" t="s">
        <v>94</v>
      </c>
      <c r="C67" s="945"/>
      <c r="D67" s="946" t="s">
        <v>1124</v>
      </c>
      <c r="E67" s="946"/>
    </row>
    <row r="68" spans="2:21" ht="19.7" customHeight="1" x14ac:dyDescent="0.3">
      <c r="B68" s="947"/>
      <c r="C68" s="948" t="s">
        <v>789</v>
      </c>
    </row>
    <row r="69" spans="2:21" x14ac:dyDescent="0.3">
      <c r="B69" s="944" t="s">
        <v>790</v>
      </c>
      <c r="C69" s="945"/>
      <c r="D69" s="946" t="s">
        <v>1125</v>
      </c>
      <c r="E69" s="946"/>
    </row>
    <row r="70" spans="2:21" ht="19.7" customHeight="1" x14ac:dyDescent="0.3">
      <c r="B70" s="541"/>
      <c r="C70" s="948" t="s">
        <v>789</v>
      </c>
    </row>
    <row r="71" spans="2:21" x14ac:dyDescent="0.3">
      <c r="C71" s="542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39"/>
      <c r="P71" s="539"/>
      <c r="Q71" s="539"/>
      <c r="R71" s="539"/>
      <c r="U71" s="539"/>
    </row>
    <row r="72" spans="2:21" x14ac:dyDescent="0.3">
      <c r="C72" s="542"/>
      <c r="D72" s="542"/>
      <c r="E72" s="542"/>
      <c r="F72" s="542"/>
      <c r="G72" s="542"/>
      <c r="H72" s="542"/>
      <c r="I72" s="542"/>
      <c r="J72" s="542"/>
      <c r="K72" s="542"/>
      <c r="L72" s="542"/>
      <c r="M72" s="542"/>
      <c r="N72" s="539"/>
      <c r="P72" s="539"/>
      <c r="Q72" s="539"/>
      <c r="R72" s="539"/>
      <c r="U72" s="539"/>
    </row>
  </sheetData>
  <sheetProtection password="CA5A" sheet="1" objects="1" scenarios="1" formatCells="0" formatColumns="0" formatRows="0" insertRows="0"/>
  <mergeCells count="41">
    <mergeCell ref="F14:G14"/>
    <mergeCell ref="F15:G15"/>
    <mergeCell ref="B28:B29"/>
    <mergeCell ref="F19:G19"/>
    <mergeCell ref="A49:A50"/>
    <mergeCell ref="B49:B50"/>
    <mergeCell ref="F20:G20"/>
    <mergeCell ref="F22:G22"/>
    <mergeCell ref="F23:G23"/>
    <mergeCell ref="F24:G24"/>
    <mergeCell ref="F25:G25"/>
    <mergeCell ref="A27:I27"/>
    <mergeCell ref="F11:G11"/>
    <mergeCell ref="F12:G12"/>
    <mergeCell ref="F13:G13"/>
    <mergeCell ref="J10:J11"/>
    <mergeCell ref="K10:M10"/>
    <mergeCell ref="A1:Q1"/>
    <mergeCell ref="A4:C4"/>
    <mergeCell ref="A5:C5"/>
    <mergeCell ref="A7:C7"/>
    <mergeCell ref="A8:C8"/>
    <mergeCell ref="B3:K3"/>
    <mergeCell ref="A2:K2"/>
    <mergeCell ref="A6:C6"/>
    <mergeCell ref="C10:E10"/>
    <mergeCell ref="A28:A29"/>
    <mergeCell ref="C28:E28"/>
    <mergeCell ref="C49:E49"/>
    <mergeCell ref="A48:I48"/>
    <mergeCell ref="A9:A11"/>
    <mergeCell ref="B9:H9"/>
    <mergeCell ref="I9:Q9"/>
    <mergeCell ref="B10:B11"/>
    <mergeCell ref="F10:G10"/>
    <mergeCell ref="H10:H11"/>
    <mergeCell ref="F16:G16"/>
    <mergeCell ref="F17:G17"/>
    <mergeCell ref="F18:G18"/>
    <mergeCell ref="I10:I11"/>
    <mergeCell ref="Q10:Q11"/>
  </mergeCells>
  <printOptions horizontalCentered="1"/>
  <pageMargins left="0.15748031496062992" right="0.15748031496062992" top="0.23622047244094491" bottom="0.27559055118110237" header="0.15748031496062992" footer="0.15748031496062992"/>
  <pageSetup paperSize="9" scale="36" fitToHeight="4" orientation="landscape" r:id="rId1"/>
  <rowBreaks count="1" manualBreakCount="1"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  <pageSetUpPr fitToPage="1"/>
  </sheetPr>
  <dimension ref="A2:P339"/>
  <sheetViews>
    <sheetView tabSelected="1" view="pageBreakPreview" topLeftCell="A296" zoomScale="90" zoomScaleSheetLayoutView="90" workbookViewId="0">
      <selection activeCell="J161" sqref="J161"/>
    </sheetView>
  </sheetViews>
  <sheetFormatPr defaultColWidth="8.85546875" defaultRowHeight="15" x14ac:dyDescent="0.25"/>
  <cols>
    <col min="1" max="1" width="4.5703125" style="48" customWidth="1"/>
    <col min="2" max="2" width="8.85546875" style="48"/>
    <col min="3" max="3" width="18.7109375" style="48" customWidth="1"/>
    <col min="4" max="4" width="23.5703125" style="48" customWidth="1"/>
    <col min="5" max="5" width="13" style="48" customWidth="1"/>
    <col min="6" max="6" width="17.85546875" style="48" customWidth="1"/>
    <col min="7" max="7" width="21.42578125" style="48" customWidth="1"/>
    <col min="8" max="8" width="21.7109375" style="48" customWidth="1"/>
    <col min="9" max="9" width="22.5703125" style="48" customWidth="1"/>
    <col min="10" max="10" width="21.5703125" style="48" customWidth="1"/>
    <col min="11" max="11" width="0.28515625" style="48" hidden="1" customWidth="1"/>
    <col min="12" max="12" width="8.42578125" style="48" customWidth="1"/>
    <col min="13" max="13" width="19.85546875" style="48" customWidth="1"/>
    <col min="14" max="14" width="21.42578125" style="48" customWidth="1"/>
    <col min="15" max="15" width="21" style="48" customWidth="1"/>
    <col min="16" max="16" width="14" style="48" bestFit="1" customWidth="1"/>
    <col min="17" max="16384" width="8.85546875" style="48"/>
  </cols>
  <sheetData>
    <row r="2" spans="1:10" ht="19.149999999999999" customHeight="1" x14ac:dyDescent="0.3">
      <c r="A2"/>
      <c r="B2"/>
      <c r="C2" s="1577" t="s">
        <v>165</v>
      </c>
      <c r="D2" s="1577"/>
      <c r="E2" s="1577"/>
      <c r="F2" s="1577"/>
      <c r="G2" s="1577"/>
      <c r="H2" s="1577"/>
      <c r="I2" s="1577"/>
      <c r="J2" s="1578" t="s">
        <v>1091</v>
      </c>
    </row>
    <row r="3" spans="1:10" ht="19.149999999999999" customHeight="1" x14ac:dyDescent="0.3">
      <c r="A3" s="37"/>
      <c r="B3" s="37"/>
      <c r="C3" s="105"/>
      <c r="D3" s="105"/>
      <c r="E3" s="114" t="s">
        <v>166</v>
      </c>
      <c r="F3" s="114" t="str">
        <f>'[1]КФО 4'!F3</f>
        <v>20 26</v>
      </c>
      <c r="G3" s="106" t="s">
        <v>167</v>
      </c>
      <c r="H3" s="105"/>
      <c r="I3" s="105"/>
      <c r="J3" s="1579"/>
    </row>
    <row r="4" spans="1:10" ht="19.149999999999999" customHeight="1" x14ac:dyDescent="0.3">
      <c r="A4" s="37"/>
      <c r="B4" s="37"/>
      <c r="C4" s="105"/>
      <c r="D4" s="1577" t="str">
        <f>'[1]КФО 4'!D4:H4</f>
        <v>и  плановый период   2027  -  2028 г.г.</v>
      </c>
      <c r="E4" s="1577"/>
      <c r="F4" s="1577"/>
      <c r="G4" s="1577"/>
      <c r="H4" s="1577"/>
      <c r="I4" s="105"/>
      <c r="J4"/>
    </row>
    <row r="5" spans="1:10" ht="24" customHeight="1" x14ac:dyDescent="0.3">
      <c r="A5" s="37"/>
      <c r="B5" s="37"/>
      <c r="C5" s="1580" t="s">
        <v>1090</v>
      </c>
      <c r="D5" s="1580"/>
      <c r="E5" s="1580"/>
      <c r="F5" s="1580"/>
      <c r="G5" s="1580"/>
      <c r="H5" s="1580"/>
      <c r="I5" s="1580"/>
      <c r="J5"/>
    </row>
    <row r="6" spans="1:10" ht="12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24.95" customHeight="1" x14ac:dyDescent="0.25">
      <c r="A7" s="1586" t="str">
        <f>'КФО 4'!A7:J7</f>
        <v>Муниципальное автономное дошкольное образовательное учреждение "Детский сад № 6" г. Уссурийска УГО ПК</v>
      </c>
      <c r="B7" s="1586"/>
      <c r="C7" s="1586"/>
      <c r="D7" s="1586"/>
      <c r="E7" s="1586"/>
      <c r="F7" s="1586"/>
      <c r="G7" s="1586"/>
      <c r="H7" s="1586"/>
      <c r="I7" s="1586"/>
      <c r="J7" s="1586"/>
    </row>
    <row r="8" spans="1:10" ht="15.75" x14ac:dyDescent="0.25">
      <c r="A8" s="37"/>
      <c r="B8" s="37"/>
      <c r="C8" s="1581" t="s">
        <v>169</v>
      </c>
      <c r="D8" s="1581"/>
      <c r="E8" s="1581"/>
      <c r="F8" s="1581"/>
      <c r="G8" s="1581"/>
      <c r="H8" s="1581"/>
      <c r="I8" s="1581"/>
      <c r="J8" s="37"/>
    </row>
    <row r="9" spans="1:10" ht="15.95" customHeight="1" x14ac:dyDescent="0.25">
      <c r="A9" s="49"/>
      <c r="B9" s="49"/>
      <c r="C9" s="50"/>
      <c r="D9" s="50"/>
      <c r="E9" s="50"/>
      <c r="F9" s="50"/>
      <c r="G9" s="50"/>
      <c r="H9" s="50"/>
      <c r="I9" s="50"/>
      <c r="J9" s="49"/>
    </row>
    <row r="10" spans="1:10" ht="16.5" customHeight="1" x14ac:dyDescent="0.3">
      <c r="A10" s="49"/>
      <c r="B10" s="49"/>
      <c r="C10" s="41" t="s">
        <v>170</v>
      </c>
      <c r="D10" s="50"/>
      <c r="E10" s="51" t="s">
        <v>1111</v>
      </c>
      <c r="F10" s="52" t="s">
        <v>1089</v>
      </c>
      <c r="G10" s="53" t="s">
        <v>973</v>
      </c>
      <c r="H10" s="115" t="s">
        <v>171</v>
      </c>
      <c r="I10" s="50"/>
      <c r="J10" s="49"/>
    </row>
    <row r="11" spans="1:10" ht="1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</row>
    <row r="12" spans="1:10" ht="21.75" customHeight="1" x14ac:dyDescent="0.25">
      <c r="A12" s="1585" t="s">
        <v>1088</v>
      </c>
      <c r="B12" s="1587"/>
      <c r="C12" s="1587"/>
      <c r="D12" s="1587"/>
      <c r="E12" s="1587"/>
      <c r="F12" s="1587"/>
      <c r="G12" s="1587"/>
      <c r="H12" s="1587"/>
      <c r="I12" s="1587"/>
      <c r="J12" s="1587"/>
    </row>
    <row r="13" spans="1:10" ht="14.1" customHeight="1" x14ac:dyDescent="0.25">
      <c r="A13" s="1458"/>
      <c r="B13" s="1457"/>
      <c r="C13" s="1457"/>
      <c r="D13" s="1457"/>
      <c r="E13" s="1457"/>
      <c r="F13" s="1457"/>
      <c r="G13" s="1457"/>
      <c r="H13" s="1457"/>
      <c r="I13" s="1457"/>
      <c r="J13" s="1457"/>
    </row>
    <row r="14" spans="1:10" s="1436" customFormat="1" ht="20.100000000000001" customHeight="1" x14ac:dyDescent="0.25">
      <c r="A14" s="1588" t="s">
        <v>1087</v>
      </c>
      <c r="B14" s="1588"/>
      <c r="C14" s="1588"/>
      <c r="D14" s="1588"/>
      <c r="E14" s="1588"/>
      <c r="F14" s="1588"/>
      <c r="G14" s="1588"/>
      <c r="H14" s="1588"/>
      <c r="I14" s="1588"/>
      <c r="J14" s="1588"/>
    </row>
    <row r="15" spans="1:10" s="1436" customFormat="1" ht="12" customHeight="1" x14ac:dyDescent="0.25">
      <c r="A15" s="1446"/>
      <c r="B15" s="1446"/>
      <c r="C15" s="1446"/>
      <c r="D15" s="1446"/>
      <c r="E15" s="1446"/>
      <c r="F15" s="1446"/>
      <c r="G15" s="1446"/>
      <c r="H15" s="1446"/>
      <c r="I15" s="1446"/>
      <c r="J15" s="1446"/>
    </row>
    <row r="16" spans="1:10" s="1436" customFormat="1" ht="36.75" customHeight="1" x14ac:dyDescent="0.25">
      <c r="A16" s="1570" t="s">
        <v>1038</v>
      </c>
      <c r="B16" s="1571"/>
      <c r="C16" s="1589" t="s">
        <v>1086</v>
      </c>
      <c r="D16" s="1590"/>
      <c r="E16" s="1590"/>
      <c r="F16" s="1566" t="s">
        <v>1085</v>
      </c>
      <c r="G16" s="1566" t="s">
        <v>1084</v>
      </c>
      <c r="H16" s="1593" t="s">
        <v>104</v>
      </c>
      <c r="I16" s="1593"/>
      <c r="J16" s="1593"/>
    </row>
    <row r="17" spans="1:16" s="1436" customFormat="1" ht="48" customHeight="1" x14ac:dyDescent="0.25">
      <c r="A17" s="1572"/>
      <c r="B17" s="1573"/>
      <c r="C17" s="1591"/>
      <c r="D17" s="1592"/>
      <c r="E17" s="1592"/>
      <c r="F17" s="1567"/>
      <c r="G17" s="1567"/>
      <c r="H17" s="55">
        <f>'[1]КФО 4'!H14</f>
        <v>2026</v>
      </c>
      <c r="I17" s="55">
        <f>'[1]КФО 4'!I14</f>
        <v>2027</v>
      </c>
      <c r="J17" s="55">
        <f>'[1]КФО 4'!J14</f>
        <v>2028</v>
      </c>
    </row>
    <row r="18" spans="1:16" s="1436" customFormat="1" ht="17.100000000000001" customHeight="1" x14ac:dyDescent="0.25">
      <c r="A18" s="1558">
        <v>121</v>
      </c>
      <c r="B18" s="1559"/>
      <c r="C18" s="1564" t="s">
        <v>1083</v>
      </c>
      <c r="D18" s="1564"/>
      <c r="E18" s="1565"/>
      <c r="F18" s="1455"/>
      <c r="G18" s="1455"/>
      <c r="H18" s="1443">
        <f>F18*G18</f>
        <v>0</v>
      </c>
      <c r="I18" s="1443"/>
      <c r="J18" s="1443"/>
      <c r="M18" s="1444"/>
      <c r="N18" s="1444"/>
      <c r="O18" s="1444"/>
      <c r="P18" s="1444"/>
    </row>
    <row r="19" spans="1:16" s="1436" customFormat="1" ht="17.100000000000001" hidden="1" customHeight="1" x14ac:dyDescent="0.25">
      <c r="A19" s="1560"/>
      <c r="B19" s="1561"/>
      <c r="C19" s="1564"/>
      <c r="D19" s="1564"/>
      <c r="E19" s="1565"/>
      <c r="F19" s="1455"/>
      <c r="G19" s="1455"/>
      <c r="H19" s="1443"/>
      <c r="I19" s="1443"/>
      <c r="J19" s="1443"/>
      <c r="M19" s="1444"/>
      <c r="N19" s="1444"/>
      <c r="O19" s="1444"/>
      <c r="P19" s="1444"/>
    </row>
    <row r="20" spans="1:16" s="1436" customFormat="1" ht="17.100000000000001" hidden="1" customHeight="1" x14ac:dyDescent="0.25">
      <c r="A20" s="1560"/>
      <c r="B20" s="1561"/>
      <c r="C20" s="1564"/>
      <c r="D20" s="1564"/>
      <c r="E20" s="1565"/>
      <c r="F20" s="1455"/>
      <c r="G20" s="1455"/>
      <c r="H20" s="1443"/>
      <c r="I20" s="1443"/>
      <c r="J20" s="1443"/>
    </row>
    <row r="21" spans="1:16" s="1436" customFormat="1" ht="17.100000000000001" hidden="1" customHeight="1" x14ac:dyDescent="0.25">
      <c r="A21" s="1560"/>
      <c r="B21" s="1561"/>
      <c r="C21" s="1564"/>
      <c r="D21" s="1564"/>
      <c r="E21" s="1565"/>
      <c r="F21" s="1455"/>
      <c r="G21" s="1455"/>
      <c r="H21" s="1443"/>
      <c r="I21" s="1443"/>
      <c r="J21" s="1443"/>
      <c r="M21" s="1444"/>
      <c r="N21" s="1444"/>
      <c r="O21" s="1444"/>
      <c r="P21" s="1444"/>
    </row>
    <row r="22" spans="1:16" s="1436" customFormat="1" ht="17.100000000000001" hidden="1" customHeight="1" x14ac:dyDescent="0.25">
      <c r="A22" s="1560"/>
      <c r="B22" s="1561"/>
      <c r="C22" s="1564"/>
      <c r="D22" s="1564"/>
      <c r="E22" s="1565"/>
      <c r="F22" s="1455"/>
      <c r="G22" s="1455"/>
      <c r="H22" s="1443"/>
      <c r="I22" s="1443"/>
      <c r="J22" s="1443"/>
      <c r="M22" s="1444"/>
      <c r="N22" s="1444"/>
      <c r="O22" s="1444"/>
      <c r="P22" s="1444"/>
    </row>
    <row r="23" spans="1:16" s="1436" customFormat="1" ht="17.100000000000001" hidden="1" customHeight="1" x14ac:dyDescent="0.25">
      <c r="A23" s="1562"/>
      <c r="B23" s="1563"/>
      <c r="C23" s="1564"/>
      <c r="D23" s="1564"/>
      <c r="E23" s="1565"/>
      <c r="F23" s="1455"/>
      <c r="G23" s="1455"/>
      <c r="H23" s="1443"/>
      <c r="I23" s="1443"/>
      <c r="J23" s="1443"/>
    </row>
    <row r="24" spans="1:16" s="1436" customFormat="1" ht="20.100000000000001" customHeight="1" x14ac:dyDescent="0.25">
      <c r="A24" s="1554" t="s">
        <v>1082</v>
      </c>
      <c r="B24" s="1555"/>
      <c r="C24" s="1555"/>
      <c r="D24" s="1555"/>
      <c r="E24" s="1555"/>
      <c r="F24" s="1555"/>
      <c r="G24" s="1556"/>
      <c r="H24" s="1442">
        <f>SUM(H18:H23)</f>
        <v>0</v>
      </c>
      <c r="I24" s="1442">
        <f>SUM(I18:I23)</f>
        <v>0</v>
      </c>
      <c r="J24" s="1442">
        <f>SUM(J18:J23)</f>
        <v>0</v>
      </c>
    </row>
    <row r="25" spans="1:16" s="1436" customFormat="1" ht="20.100000000000001" customHeight="1" x14ac:dyDescent="0.25">
      <c r="A25" s="1582" t="s">
        <v>1081</v>
      </c>
      <c r="B25" s="1583"/>
      <c r="C25" s="1583"/>
      <c r="D25" s="1583"/>
      <c r="E25" s="1583"/>
      <c r="F25" s="1583"/>
      <c r="G25" s="1584"/>
      <c r="H25" s="1441">
        <f>H24</f>
        <v>0</v>
      </c>
      <c r="I25" s="1441">
        <f>I24</f>
        <v>0</v>
      </c>
      <c r="J25" s="1441">
        <f>J24</f>
        <v>0</v>
      </c>
    </row>
    <row r="26" spans="1:16" s="1436" customFormat="1" ht="15" customHeight="1" x14ac:dyDescent="0.25">
      <c r="B26" s="1452"/>
      <c r="C26" s="1452"/>
      <c r="D26" s="1452"/>
    </row>
    <row r="27" spans="1:16" s="1436" customFormat="1" ht="20.100000000000001" customHeight="1" x14ac:dyDescent="0.25">
      <c r="A27" s="1585" t="s">
        <v>1080</v>
      </c>
      <c r="B27" s="1585"/>
      <c r="C27" s="1585"/>
      <c r="D27" s="1585"/>
      <c r="E27" s="1585"/>
      <c r="F27" s="1585"/>
      <c r="G27" s="1585"/>
      <c r="H27" s="1585"/>
      <c r="I27" s="1585"/>
      <c r="J27" s="1585"/>
    </row>
    <row r="28" spans="1:16" s="1436" customFormat="1" ht="15" customHeight="1" x14ac:dyDescent="0.25">
      <c r="A28" s="1451"/>
      <c r="B28" s="1451"/>
      <c r="C28" s="1451"/>
      <c r="D28" s="1451"/>
      <c r="E28" s="1451"/>
      <c r="F28" s="1451"/>
      <c r="G28" s="1451"/>
      <c r="H28" s="1451"/>
      <c r="I28" s="1451"/>
      <c r="J28" s="1451"/>
    </row>
    <row r="29" spans="1:16" s="1436" customFormat="1" ht="17.100000000000001" customHeight="1" x14ac:dyDescent="0.25">
      <c r="A29" s="1569" t="s">
        <v>1079</v>
      </c>
      <c r="B29" s="1569"/>
      <c r="C29" s="1569"/>
      <c r="D29" s="1569"/>
      <c r="E29" s="1569"/>
      <c r="F29" s="1569"/>
      <c r="G29" s="1569"/>
      <c r="H29" s="1569"/>
      <c r="I29" s="1569"/>
      <c r="J29" s="1569"/>
    </row>
    <row r="30" spans="1:16" s="1436" customFormat="1" ht="12" customHeight="1" x14ac:dyDescent="0.25">
      <c r="A30" s="1446"/>
      <c r="B30" s="1446"/>
      <c r="C30" s="1446"/>
      <c r="D30" s="1446"/>
      <c r="E30" s="1446"/>
      <c r="F30" s="1446"/>
      <c r="G30" s="1446"/>
      <c r="H30" s="1446"/>
      <c r="I30" s="1446"/>
      <c r="J30" s="1446"/>
    </row>
    <row r="31" spans="1:16" s="1436" customFormat="1" ht="36.75" customHeight="1" x14ac:dyDescent="0.25">
      <c r="A31" s="1570" t="s">
        <v>1038</v>
      </c>
      <c r="B31" s="1571"/>
      <c r="C31" s="1576" t="s">
        <v>1073</v>
      </c>
      <c r="D31" s="1576"/>
      <c r="E31" s="1576" t="s">
        <v>1072</v>
      </c>
      <c r="F31" s="1566" t="s">
        <v>1078</v>
      </c>
      <c r="G31" s="1574" t="s">
        <v>1077</v>
      </c>
      <c r="H31" s="1557" t="s">
        <v>104</v>
      </c>
      <c r="I31" s="1557"/>
      <c r="J31" s="1557"/>
    </row>
    <row r="32" spans="1:16" s="1436" customFormat="1" ht="123.75" customHeight="1" x14ac:dyDescent="0.25">
      <c r="A32" s="1572"/>
      <c r="B32" s="1573"/>
      <c r="C32" s="1576"/>
      <c r="D32" s="1576"/>
      <c r="E32" s="1576"/>
      <c r="F32" s="1567"/>
      <c r="G32" s="1575"/>
      <c r="H32" s="1445">
        <f>H17</f>
        <v>2026</v>
      </c>
      <c r="I32" s="1445">
        <f>I17</f>
        <v>2027</v>
      </c>
      <c r="J32" s="1445">
        <f>J17</f>
        <v>2028</v>
      </c>
    </row>
    <row r="33" spans="1:16" s="1436" customFormat="1" ht="17.100000000000001" customHeight="1" x14ac:dyDescent="0.25">
      <c r="A33" s="1558">
        <v>131</v>
      </c>
      <c r="B33" s="1559"/>
      <c r="C33" s="1568" t="s">
        <v>1076</v>
      </c>
      <c r="D33" s="1568"/>
      <c r="E33" s="1456">
        <v>62</v>
      </c>
      <c r="F33" s="1455">
        <v>212</v>
      </c>
      <c r="G33" s="1455">
        <f>G34/2</f>
        <v>1619.5</v>
      </c>
      <c r="H33" s="1443">
        <f>E33*F33*(G33/20.58)</f>
        <v>1034339.5529640429</v>
      </c>
      <c r="I33" s="1443">
        <v>1034339.55</v>
      </c>
      <c r="J33" s="1443">
        <v>1034339.55</v>
      </c>
      <c r="M33" s="1444"/>
      <c r="N33" s="1444"/>
      <c r="O33" s="1444"/>
      <c r="P33" s="1444"/>
    </row>
    <row r="34" spans="1:16" s="1436" customFormat="1" ht="17.100000000000001" customHeight="1" x14ac:dyDescent="0.25">
      <c r="A34" s="1560"/>
      <c r="B34" s="1561"/>
      <c r="C34" s="1568" t="s">
        <v>1075</v>
      </c>
      <c r="D34" s="1568"/>
      <c r="E34" s="1456">
        <v>207</v>
      </c>
      <c r="F34" s="1455">
        <v>212</v>
      </c>
      <c r="G34" s="1455">
        <v>3239</v>
      </c>
      <c r="H34" s="1443">
        <v>7007030.4500000002</v>
      </c>
      <c r="I34" s="1443">
        <v>7007030.4500000002</v>
      </c>
      <c r="J34" s="1443">
        <v>7007030.4500000002</v>
      </c>
      <c r="M34" s="1444"/>
      <c r="N34" s="1444"/>
      <c r="O34" s="1444"/>
      <c r="P34" s="1444"/>
    </row>
    <row r="35" spans="1:16" s="1436" customFormat="1" ht="17.100000000000001" hidden="1" customHeight="1" x14ac:dyDescent="0.25">
      <c r="A35" s="1560"/>
      <c r="B35" s="1561"/>
      <c r="C35" s="1568"/>
      <c r="D35" s="1568"/>
      <c r="E35" s="1456"/>
      <c r="F35" s="1455"/>
      <c r="G35" s="1455"/>
      <c r="H35" s="1443"/>
      <c r="I35" s="1443"/>
      <c r="J35" s="1443"/>
    </row>
    <row r="36" spans="1:16" s="1436" customFormat="1" ht="17.100000000000001" hidden="1" customHeight="1" x14ac:dyDescent="0.25">
      <c r="A36" s="1560"/>
      <c r="B36" s="1561"/>
      <c r="C36" s="1568"/>
      <c r="D36" s="1568"/>
      <c r="E36" s="1456"/>
      <c r="F36" s="1455"/>
      <c r="G36" s="1455"/>
      <c r="H36" s="1443"/>
      <c r="I36" s="1443"/>
      <c r="J36" s="1443"/>
      <c r="M36" s="1444"/>
      <c r="N36" s="1444"/>
      <c r="O36" s="1444"/>
      <c r="P36" s="1444"/>
    </row>
    <row r="37" spans="1:16" s="1436" customFormat="1" ht="17.100000000000001" hidden="1" customHeight="1" x14ac:dyDescent="0.25">
      <c r="A37" s="1560"/>
      <c r="B37" s="1561"/>
      <c r="C37" s="1568"/>
      <c r="D37" s="1568"/>
      <c r="E37" s="1456"/>
      <c r="F37" s="1455"/>
      <c r="G37" s="1455"/>
      <c r="H37" s="1443"/>
      <c r="I37" s="1443"/>
      <c r="J37" s="1443"/>
      <c r="M37" s="1444"/>
      <c r="N37" s="1444"/>
      <c r="O37" s="1444"/>
      <c r="P37" s="1444"/>
    </row>
    <row r="38" spans="1:16" s="1436" customFormat="1" ht="17.100000000000001" hidden="1" customHeight="1" x14ac:dyDescent="0.25">
      <c r="A38" s="1562"/>
      <c r="B38" s="1563"/>
      <c r="C38" s="1568"/>
      <c r="D38" s="1568"/>
      <c r="E38" s="1456"/>
      <c r="F38" s="1455"/>
      <c r="G38" s="1455"/>
      <c r="H38" s="1443"/>
      <c r="I38" s="1443"/>
      <c r="J38" s="1443"/>
    </row>
    <row r="39" spans="1:16" s="1436" customFormat="1" ht="20.100000000000001" customHeight="1" x14ac:dyDescent="0.25">
      <c r="A39" s="1554" t="s">
        <v>1037</v>
      </c>
      <c r="B39" s="1555"/>
      <c r="C39" s="1555"/>
      <c r="D39" s="1555"/>
      <c r="E39" s="1555"/>
      <c r="F39" s="1555"/>
      <c r="G39" s="1556"/>
      <c r="H39" s="1442">
        <f>SUM(H33:H38)</f>
        <v>8041370.0029640431</v>
      </c>
      <c r="I39" s="1442">
        <f>SUM(I33:I38)</f>
        <v>8041370</v>
      </c>
      <c r="J39" s="1442">
        <f>SUM(J33:J38)</f>
        <v>8041370</v>
      </c>
    </row>
    <row r="40" spans="1:16" s="1436" customFormat="1" ht="14.1" customHeight="1" x14ac:dyDescent="0.25">
      <c r="A40" s="1449"/>
      <c r="B40" s="1449"/>
      <c r="C40" s="1449"/>
      <c r="D40" s="1449"/>
      <c r="E40" s="1449"/>
      <c r="F40" s="1449"/>
      <c r="G40" s="1449"/>
      <c r="H40" s="1449"/>
      <c r="I40" s="1449"/>
      <c r="J40" s="1449"/>
    </row>
    <row r="41" spans="1:16" s="1436" customFormat="1" ht="20.100000000000001" customHeight="1" x14ac:dyDescent="0.25">
      <c r="A41" s="1569" t="s">
        <v>1074</v>
      </c>
      <c r="B41" s="1569"/>
      <c r="C41" s="1569"/>
      <c r="D41" s="1569"/>
      <c r="E41" s="1569"/>
      <c r="F41" s="1569"/>
      <c r="G41" s="1569"/>
      <c r="H41" s="1569"/>
      <c r="I41" s="1569"/>
      <c r="J41" s="1569"/>
    </row>
    <row r="42" spans="1:16" s="1436" customFormat="1" ht="14.1" customHeight="1" x14ac:dyDescent="0.25">
      <c r="A42" s="1446"/>
      <c r="B42" s="1446"/>
      <c r="C42" s="1446"/>
      <c r="D42" s="1446"/>
      <c r="E42" s="1446"/>
      <c r="F42" s="1446"/>
      <c r="G42" s="1446"/>
      <c r="H42" s="1446"/>
      <c r="I42" s="1446"/>
      <c r="J42" s="1446"/>
    </row>
    <row r="43" spans="1:16" s="1436" customFormat="1" ht="36.75" customHeight="1" x14ac:dyDescent="0.25">
      <c r="A43" s="1570" t="s">
        <v>1038</v>
      </c>
      <c r="B43" s="1571"/>
      <c r="C43" s="1576" t="s">
        <v>1073</v>
      </c>
      <c r="D43" s="1576"/>
      <c r="E43" s="1576" t="s">
        <v>1072</v>
      </c>
      <c r="F43" s="1566" t="s">
        <v>1071</v>
      </c>
      <c r="G43" s="1566" t="s">
        <v>1070</v>
      </c>
      <c r="H43" s="1557" t="s">
        <v>104</v>
      </c>
      <c r="I43" s="1557"/>
      <c r="J43" s="1557"/>
    </row>
    <row r="44" spans="1:16" s="1436" customFormat="1" ht="60" customHeight="1" x14ac:dyDescent="0.25">
      <c r="A44" s="1572"/>
      <c r="B44" s="1573"/>
      <c r="C44" s="1576"/>
      <c r="D44" s="1576"/>
      <c r="E44" s="1576"/>
      <c r="F44" s="1567"/>
      <c r="G44" s="1567"/>
      <c r="H44" s="1445">
        <f>H17</f>
        <v>2026</v>
      </c>
      <c r="I44" s="1445">
        <f>I17</f>
        <v>2027</v>
      </c>
      <c r="J44" s="1445">
        <f>J17</f>
        <v>2028</v>
      </c>
    </row>
    <row r="45" spans="1:16" s="1436" customFormat="1" ht="17.100000000000001" customHeight="1" x14ac:dyDescent="0.25">
      <c r="A45" s="1558">
        <v>131</v>
      </c>
      <c r="B45" s="1559"/>
      <c r="C45" s="1568" t="s">
        <v>1191</v>
      </c>
      <c r="D45" s="1568"/>
      <c r="E45" s="1456">
        <v>337</v>
      </c>
      <c r="F45" s="1455">
        <v>2</v>
      </c>
      <c r="G45" s="1455">
        <v>150</v>
      </c>
      <c r="H45" s="1443">
        <f t="shared" ref="H45:H71" si="0">E45*F45*G45*12</f>
        <v>1213200</v>
      </c>
      <c r="I45" s="1443">
        <f>H45</f>
        <v>1213200</v>
      </c>
      <c r="J45" s="1443">
        <f t="shared" ref="J45:J55" si="1">I45</f>
        <v>1213200</v>
      </c>
      <c r="N45" s="1444"/>
      <c r="O45" s="1444"/>
      <c r="P45" s="1444"/>
    </row>
    <row r="46" spans="1:16" s="1436" customFormat="1" ht="17.100000000000001" customHeight="1" x14ac:dyDescent="0.25">
      <c r="A46" s="1560"/>
      <c r="B46" s="1561"/>
      <c r="C46" s="1568" t="s">
        <v>1192</v>
      </c>
      <c r="D46" s="1568"/>
      <c r="E46" s="1456">
        <v>320</v>
      </c>
      <c r="F46" s="1455">
        <v>2</v>
      </c>
      <c r="G46" s="1455">
        <v>150</v>
      </c>
      <c r="H46" s="1443">
        <f t="shared" si="0"/>
        <v>1152000</v>
      </c>
      <c r="I46" s="1443">
        <f t="shared" ref="I46:I51" si="2">H46</f>
        <v>1152000</v>
      </c>
      <c r="J46" s="1443">
        <f t="shared" si="1"/>
        <v>1152000</v>
      </c>
      <c r="N46" s="1444"/>
      <c r="O46" s="1444"/>
      <c r="P46" s="1444"/>
    </row>
    <row r="47" spans="1:16" s="1436" customFormat="1" ht="17.100000000000001" customHeight="1" x14ac:dyDescent="0.25">
      <c r="A47" s="1560"/>
      <c r="B47" s="1561"/>
      <c r="C47" s="1568" t="s">
        <v>1193</v>
      </c>
      <c r="D47" s="1568"/>
      <c r="E47" s="1456">
        <v>330</v>
      </c>
      <c r="F47" s="1455">
        <v>2</v>
      </c>
      <c r="G47" s="1455">
        <v>146</v>
      </c>
      <c r="H47" s="1443">
        <f t="shared" si="0"/>
        <v>1156320</v>
      </c>
      <c r="I47" s="1443">
        <f t="shared" si="2"/>
        <v>1156320</v>
      </c>
      <c r="J47" s="1443">
        <f t="shared" si="1"/>
        <v>1156320</v>
      </c>
      <c r="M47" s="1444"/>
      <c r="N47" s="1444"/>
      <c r="O47" s="1444"/>
      <c r="P47" s="1444"/>
    </row>
    <row r="48" spans="1:16" s="1436" customFormat="1" ht="17.100000000000001" customHeight="1" x14ac:dyDescent="0.25">
      <c r="A48" s="1560"/>
      <c r="B48" s="1561"/>
      <c r="C48" s="1568" t="s">
        <v>1184</v>
      </c>
      <c r="D48" s="1568"/>
      <c r="E48" s="1456">
        <v>320</v>
      </c>
      <c r="F48" s="1455">
        <v>2</v>
      </c>
      <c r="G48" s="1455">
        <v>140</v>
      </c>
      <c r="H48" s="1443">
        <f t="shared" si="0"/>
        <v>1075200</v>
      </c>
      <c r="I48" s="1443">
        <f t="shared" si="2"/>
        <v>1075200</v>
      </c>
      <c r="J48" s="1443">
        <f t="shared" si="1"/>
        <v>1075200</v>
      </c>
      <c r="M48" s="1444"/>
      <c r="N48" s="1444"/>
      <c r="O48" s="1444"/>
      <c r="P48" s="1444"/>
    </row>
    <row r="49" spans="1:16" s="1436" customFormat="1" ht="17.100000000000001" customHeight="1" x14ac:dyDescent="0.25">
      <c r="A49" s="1560"/>
      <c r="B49" s="1561"/>
      <c r="C49" s="1568" t="s">
        <v>1194</v>
      </c>
      <c r="D49" s="1568"/>
      <c r="E49" s="1456">
        <v>331</v>
      </c>
      <c r="F49" s="1455">
        <v>2</v>
      </c>
      <c r="G49" s="1455">
        <v>131</v>
      </c>
      <c r="H49" s="1443">
        <f t="shared" si="0"/>
        <v>1040664</v>
      </c>
      <c r="I49" s="1443">
        <f t="shared" si="2"/>
        <v>1040664</v>
      </c>
      <c r="J49" s="1443">
        <f t="shared" si="1"/>
        <v>1040664</v>
      </c>
      <c r="M49" s="1444"/>
      <c r="N49" s="1444"/>
      <c r="O49" s="1444"/>
      <c r="P49" s="1444"/>
    </row>
    <row r="50" spans="1:16" s="1436" customFormat="1" ht="17.100000000000001" customHeight="1" x14ac:dyDescent="0.25">
      <c r="A50" s="1560"/>
      <c r="B50" s="1561"/>
      <c r="C50" s="1568" t="s">
        <v>1187</v>
      </c>
      <c r="D50" s="1568"/>
      <c r="E50" s="1456">
        <v>320</v>
      </c>
      <c r="F50" s="1455">
        <v>2</v>
      </c>
      <c r="G50" s="1455">
        <v>145</v>
      </c>
      <c r="H50" s="1443">
        <f t="shared" si="0"/>
        <v>1113600</v>
      </c>
      <c r="I50" s="1443">
        <f t="shared" si="2"/>
        <v>1113600</v>
      </c>
      <c r="J50" s="1443">
        <f t="shared" si="1"/>
        <v>1113600</v>
      </c>
      <c r="M50" s="1444"/>
      <c r="N50" s="1444"/>
      <c r="O50" s="1444"/>
      <c r="P50" s="1444"/>
    </row>
    <row r="51" spans="1:16" s="1436" customFormat="1" ht="17.100000000000001" customHeight="1" x14ac:dyDescent="0.25">
      <c r="A51" s="1560"/>
      <c r="B51" s="1561"/>
      <c r="C51" s="1568" t="s">
        <v>1186</v>
      </c>
      <c r="D51" s="1568"/>
      <c r="E51" s="1456">
        <v>320</v>
      </c>
      <c r="F51" s="1455">
        <v>2</v>
      </c>
      <c r="G51" s="1455">
        <v>125</v>
      </c>
      <c r="H51" s="1443">
        <f t="shared" si="0"/>
        <v>960000</v>
      </c>
      <c r="I51" s="1443">
        <f t="shared" si="2"/>
        <v>960000</v>
      </c>
      <c r="J51" s="1443">
        <f t="shared" si="1"/>
        <v>960000</v>
      </c>
      <c r="M51" s="1444"/>
      <c r="N51" s="1444"/>
      <c r="O51" s="1444"/>
      <c r="P51" s="1444"/>
    </row>
    <row r="52" spans="1:16" s="1436" customFormat="1" ht="17.100000000000001" customHeight="1" x14ac:dyDescent="0.25">
      <c r="A52" s="1560"/>
      <c r="B52" s="1561"/>
      <c r="C52" s="1568" t="s">
        <v>1188</v>
      </c>
      <c r="D52" s="1568"/>
      <c r="E52" s="1456">
        <v>329</v>
      </c>
      <c r="F52" s="1455">
        <v>2</v>
      </c>
      <c r="G52" s="1455">
        <v>78</v>
      </c>
      <c r="H52" s="1443">
        <v>684771</v>
      </c>
      <c r="I52" s="1443">
        <v>615888</v>
      </c>
      <c r="J52" s="1443">
        <v>626760</v>
      </c>
      <c r="M52" s="1444"/>
      <c r="N52" s="1444"/>
      <c r="O52" s="1444"/>
      <c r="P52" s="1444"/>
    </row>
    <row r="53" spans="1:16" s="1436" customFormat="1" ht="17.100000000000001" customHeight="1" x14ac:dyDescent="0.25">
      <c r="A53" s="1560"/>
      <c r="B53" s="1561"/>
      <c r="C53" s="1568" t="s">
        <v>1189</v>
      </c>
      <c r="D53" s="1568"/>
      <c r="E53" s="1456">
        <v>244</v>
      </c>
      <c r="F53" s="1455">
        <v>2</v>
      </c>
      <c r="G53" s="1455">
        <v>82</v>
      </c>
      <c r="H53" s="1443">
        <v>40000</v>
      </c>
      <c r="I53" s="1443">
        <v>50872</v>
      </c>
      <c r="J53" s="1443">
        <v>51052</v>
      </c>
      <c r="M53" s="1444"/>
      <c r="N53" s="1444"/>
      <c r="O53" s="1444"/>
      <c r="P53" s="1444"/>
    </row>
    <row r="54" spans="1:16" s="1436" customFormat="1" ht="17.100000000000001" customHeight="1" x14ac:dyDescent="0.25">
      <c r="A54" s="1560"/>
      <c r="B54" s="1561"/>
      <c r="C54" s="1568" t="s">
        <v>1195</v>
      </c>
      <c r="D54" s="1568"/>
      <c r="E54" s="1456">
        <v>188</v>
      </c>
      <c r="F54" s="1455">
        <v>2</v>
      </c>
      <c r="G54" s="1455">
        <v>93</v>
      </c>
      <c r="H54" s="1443">
        <v>35000</v>
      </c>
      <c r="I54" s="1443">
        <v>31000</v>
      </c>
      <c r="J54" s="1443">
        <v>61000</v>
      </c>
      <c r="M54" s="1444"/>
      <c r="N54" s="1444"/>
      <c r="O54" s="1444"/>
      <c r="P54" s="1444"/>
    </row>
    <row r="55" spans="1:16" s="1436" customFormat="1" ht="17.100000000000001" customHeight="1" x14ac:dyDescent="0.25">
      <c r="A55" s="1560"/>
      <c r="B55" s="1561"/>
      <c r="C55" s="1568" t="s">
        <v>1196</v>
      </c>
      <c r="D55" s="1568"/>
      <c r="E55" s="1456">
        <v>320</v>
      </c>
      <c r="F55" s="1455">
        <v>2</v>
      </c>
      <c r="G55" s="1455">
        <v>130</v>
      </c>
      <c r="H55" s="1443">
        <f>E55*F55*G55*12</f>
        <v>998400</v>
      </c>
      <c r="I55" s="1443">
        <v>991005</v>
      </c>
      <c r="J55" s="1443">
        <f t="shared" si="1"/>
        <v>991005</v>
      </c>
      <c r="M55" s="1444"/>
      <c r="N55" s="1444"/>
      <c r="O55" s="1444"/>
      <c r="P55" s="1444"/>
    </row>
    <row r="56" spans="1:16" s="1436" customFormat="1" ht="17.100000000000001" hidden="1" customHeight="1" x14ac:dyDescent="0.25">
      <c r="A56" s="1560"/>
      <c r="B56" s="1561"/>
      <c r="C56" s="1568"/>
      <c r="D56" s="1568"/>
      <c r="E56" s="1456"/>
      <c r="F56" s="1455"/>
      <c r="G56" s="1455"/>
      <c r="H56" s="1443">
        <f>E56*F56*G56*12</f>
        <v>0</v>
      </c>
      <c r="I56" s="1443"/>
      <c r="J56" s="1443"/>
      <c r="M56" s="1444"/>
      <c r="N56" s="1444"/>
      <c r="O56" s="1444"/>
      <c r="P56" s="1444"/>
    </row>
    <row r="57" spans="1:16" s="1436" customFormat="1" ht="17.100000000000001" hidden="1" customHeight="1" x14ac:dyDescent="0.25">
      <c r="A57" s="1560"/>
      <c r="B57" s="1561"/>
      <c r="C57" s="1568"/>
      <c r="D57" s="1568"/>
      <c r="E57" s="1456"/>
      <c r="F57" s="1455"/>
      <c r="G57" s="1455"/>
      <c r="H57" s="1443">
        <f t="shared" si="0"/>
        <v>0</v>
      </c>
      <c r="I57" s="1443"/>
      <c r="J57" s="1443"/>
      <c r="M57" s="1444"/>
      <c r="N57" s="1444"/>
      <c r="O57" s="1444"/>
      <c r="P57" s="1444"/>
    </row>
    <row r="58" spans="1:16" s="1436" customFormat="1" ht="17.100000000000001" hidden="1" customHeight="1" x14ac:dyDescent="0.25">
      <c r="A58" s="1560"/>
      <c r="B58" s="1561"/>
      <c r="C58" s="1568"/>
      <c r="D58" s="1568"/>
      <c r="E58" s="1456"/>
      <c r="F58" s="1455"/>
      <c r="G58" s="1455"/>
      <c r="H58" s="1443">
        <f t="shared" si="0"/>
        <v>0</v>
      </c>
      <c r="I58" s="1443"/>
      <c r="J58" s="1443"/>
      <c r="M58" s="1444"/>
      <c r="N58" s="1444"/>
      <c r="O58" s="1444"/>
      <c r="P58" s="1444"/>
    </row>
    <row r="59" spans="1:16" s="1436" customFormat="1" ht="17.100000000000001" hidden="1" customHeight="1" x14ac:dyDescent="0.25">
      <c r="A59" s="1560"/>
      <c r="B59" s="1561"/>
      <c r="C59" s="1568"/>
      <c r="D59" s="1568"/>
      <c r="E59" s="1456"/>
      <c r="F59" s="1455"/>
      <c r="G59" s="1455"/>
      <c r="H59" s="1443">
        <f t="shared" si="0"/>
        <v>0</v>
      </c>
      <c r="I59" s="1443"/>
      <c r="J59" s="1443"/>
      <c r="M59" s="1444"/>
      <c r="N59" s="1444"/>
      <c r="O59" s="1444"/>
      <c r="P59" s="1444"/>
    </row>
    <row r="60" spans="1:16" s="1436" customFormat="1" ht="17.100000000000001" hidden="1" customHeight="1" x14ac:dyDescent="0.25">
      <c r="A60" s="1560"/>
      <c r="B60" s="1561"/>
      <c r="C60" s="1568"/>
      <c r="D60" s="1568"/>
      <c r="E60" s="1456"/>
      <c r="F60" s="1455"/>
      <c r="G60" s="1455"/>
      <c r="H60" s="1443">
        <f t="shared" si="0"/>
        <v>0</v>
      </c>
      <c r="I60" s="1443"/>
      <c r="J60" s="1443"/>
      <c r="M60" s="1444"/>
      <c r="N60" s="1444"/>
      <c r="O60" s="1444"/>
      <c r="P60" s="1444"/>
    </row>
    <row r="61" spans="1:16" s="1436" customFormat="1" ht="17.100000000000001" hidden="1" customHeight="1" x14ac:dyDescent="0.25">
      <c r="A61" s="1560"/>
      <c r="B61" s="1561"/>
      <c r="C61" s="1568"/>
      <c r="D61" s="1568"/>
      <c r="E61" s="1456"/>
      <c r="F61" s="1455"/>
      <c r="G61" s="1455"/>
      <c r="H61" s="1443">
        <f t="shared" si="0"/>
        <v>0</v>
      </c>
      <c r="I61" s="1443"/>
      <c r="J61" s="1443"/>
      <c r="M61" s="1444"/>
      <c r="N61" s="1444"/>
      <c r="O61" s="1444"/>
      <c r="P61" s="1444"/>
    </row>
    <row r="62" spans="1:16" s="1436" customFormat="1" ht="17.100000000000001" hidden="1" customHeight="1" x14ac:dyDescent="0.25">
      <c r="A62" s="1560"/>
      <c r="B62" s="1561"/>
      <c r="C62" s="1568"/>
      <c r="D62" s="1568"/>
      <c r="E62" s="1456"/>
      <c r="F62" s="1455"/>
      <c r="G62" s="1455"/>
      <c r="H62" s="1443">
        <f t="shared" si="0"/>
        <v>0</v>
      </c>
      <c r="I62" s="1443"/>
      <c r="J62" s="1443"/>
      <c r="M62" s="1444"/>
      <c r="N62" s="1444"/>
      <c r="O62" s="1444"/>
      <c r="P62" s="1444"/>
    </row>
    <row r="63" spans="1:16" s="1436" customFormat="1" ht="17.100000000000001" hidden="1" customHeight="1" x14ac:dyDescent="0.25">
      <c r="A63" s="1560"/>
      <c r="B63" s="1561"/>
      <c r="C63" s="1568"/>
      <c r="D63" s="1568"/>
      <c r="E63" s="1456"/>
      <c r="F63" s="1455"/>
      <c r="G63" s="1455"/>
      <c r="H63" s="1443">
        <f t="shared" si="0"/>
        <v>0</v>
      </c>
      <c r="I63" s="1443"/>
      <c r="J63" s="1443"/>
      <c r="M63" s="1444"/>
      <c r="N63" s="1444"/>
      <c r="O63" s="1444"/>
      <c r="P63" s="1444"/>
    </row>
    <row r="64" spans="1:16" s="1436" customFormat="1" ht="17.100000000000001" hidden="1" customHeight="1" x14ac:dyDescent="0.25">
      <c r="A64" s="1560"/>
      <c r="B64" s="1561"/>
      <c r="C64" s="1568"/>
      <c r="D64" s="1568"/>
      <c r="E64" s="1456"/>
      <c r="F64" s="1455"/>
      <c r="G64" s="1455"/>
      <c r="H64" s="1443">
        <f t="shared" si="0"/>
        <v>0</v>
      </c>
      <c r="I64" s="1443"/>
      <c r="J64" s="1443"/>
      <c r="M64" s="1444"/>
      <c r="N64" s="1444"/>
      <c r="O64" s="1444"/>
      <c r="P64" s="1444"/>
    </row>
    <row r="65" spans="1:16" s="1436" customFormat="1" ht="17.100000000000001" hidden="1" customHeight="1" x14ac:dyDescent="0.25">
      <c r="A65" s="1560"/>
      <c r="B65" s="1561"/>
      <c r="C65" s="1568"/>
      <c r="D65" s="1568"/>
      <c r="E65" s="1456"/>
      <c r="F65" s="1455"/>
      <c r="G65" s="1455"/>
      <c r="H65" s="1443">
        <f t="shared" si="0"/>
        <v>0</v>
      </c>
      <c r="I65" s="1443"/>
      <c r="J65" s="1443"/>
      <c r="M65" s="1444"/>
      <c r="N65" s="1444"/>
      <c r="O65" s="1444"/>
      <c r="P65" s="1444"/>
    </row>
    <row r="66" spans="1:16" s="1436" customFormat="1" ht="17.100000000000001" hidden="1" customHeight="1" x14ac:dyDescent="0.25">
      <c r="A66" s="1560"/>
      <c r="B66" s="1561"/>
      <c r="C66" s="1568"/>
      <c r="D66" s="1568"/>
      <c r="E66" s="1456"/>
      <c r="F66" s="1455"/>
      <c r="G66" s="1455"/>
      <c r="H66" s="1443">
        <f t="shared" si="0"/>
        <v>0</v>
      </c>
      <c r="I66" s="1443"/>
      <c r="J66" s="1443"/>
      <c r="M66" s="1444"/>
      <c r="N66" s="1444"/>
      <c r="O66" s="1444"/>
      <c r="P66" s="1444"/>
    </row>
    <row r="67" spans="1:16" s="1436" customFormat="1" ht="17.100000000000001" hidden="1" customHeight="1" x14ac:dyDescent="0.25">
      <c r="A67" s="1560"/>
      <c r="B67" s="1561"/>
      <c r="C67" s="1568"/>
      <c r="D67" s="1568"/>
      <c r="E67" s="1456"/>
      <c r="F67" s="1455"/>
      <c r="G67" s="1455"/>
      <c r="H67" s="1443">
        <f t="shared" si="0"/>
        <v>0</v>
      </c>
      <c r="I67" s="1443"/>
      <c r="J67" s="1443"/>
      <c r="M67" s="1444"/>
      <c r="N67" s="1444"/>
      <c r="O67" s="1444"/>
      <c r="P67" s="1444"/>
    </row>
    <row r="68" spans="1:16" s="1436" customFormat="1" ht="17.100000000000001" hidden="1" customHeight="1" x14ac:dyDescent="0.25">
      <c r="A68" s="1560"/>
      <c r="B68" s="1561"/>
      <c r="C68" s="1568"/>
      <c r="D68" s="1568"/>
      <c r="E68" s="1456"/>
      <c r="F68" s="1455"/>
      <c r="G68" s="1455"/>
      <c r="H68" s="1443">
        <f t="shared" si="0"/>
        <v>0</v>
      </c>
      <c r="I68" s="1443"/>
      <c r="J68" s="1443"/>
    </row>
    <row r="69" spans="1:16" s="1436" customFormat="1" ht="17.100000000000001" hidden="1" customHeight="1" x14ac:dyDescent="0.25">
      <c r="A69" s="1560"/>
      <c r="B69" s="1561"/>
      <c r="C69" s="1568"/>
      <c r="D69" s="1568"/>
      <c r="E69" s="1456"/>
      <c r="F69" s="1455"/>
      <c r="G69" s="1455"/>
      <c r="H69" s="1443">
        <f t="shared" si="0"/>
        <v>0</v>
      </c>
      <c r="I69" s="1443"/>
      <c r="J69" s="1443"/>
      <c r="M69" s="1444"/>
      <c r="N69" s="1444"/>
      <c r="O69" s="1444"/>
      <c r="P69" s="1444"/>
    </row>
    <row r="70" spans="1:16" s="1436" customFormat="1" ht="17.100000000000001" hidden="1" customHeight="1" x14ac:dyDescent="0.25">
      <c r="A70" s="1560"/>
      <c r="B70" s="1561"/>
      <c r="C70" s="1568"/>
      <c r="D70" s="1568"/>
      <c r="E70" s="1456"/>
      <c r="F70" s="1455"/>
      <c r="G70" s="1455"/>
      <c r="H70" s="1443">
        <f t="shared" si="0"/>
        <v>0</v>
      </c>
      <c r="I70" s="1443"/>
      <c r="J70" s="1443"/>
      <c r="M70" s="1444"/>
      <c r="N70" s="1444"/>
      <c r="O70" s="1444"/>
      <c r="P70" s="1444"/>
    </row>
    <row r="71" spans="1:16" s="1436" customFormat="1" ht="17.100000000000001" hidden="1" customHeight="1" x14ac:dyDescent="0.25">
      <c r="A71" s="1562"/>
      <c r="B71" s="1563"/>
      <c r="C71" s="1568"/>
      <c r="D71" s="1568"/>
      <c r="E71" s="1456"/>
      <c r="F71" s="1455"/>
      <c r="G71" s="1455"/>
      <c r="H71" s="1443">
        <f t="shared" si="0"/>
        <v>0</v>
      </c>
      <c r="I71" s="1443"/>
      <c r="J71" s="1443"/>
    </row>
    <row r="72" spans="1:16" s="1436" customFormat="1" ht="20.100000000000001" customHeight="1" x14ac:dyDescent="0.25">
      <c r="A72" s="1554" t="s">
        <v>1037</v>
      </c>
      <c r="B72" s="1555"/>
      <c r="C72" s="1555"/>
      <c r="D72" s="1555"/>
      <c r="E72" s="1555"/>
      <c r="F72" s="1555"/>
      <c r="G72" s="1556"/>
      <c r="H72" s="1442">
        <f>SUM(H45:H71)</f>
        <v>9469155</v>
      </c>
      <c r="I72" s="1442">
        <f>SUM(I45:I71)</f>
        <v>9399749</v>
      </c>
      <c r="J72" s="1442">
        <f>SUM(J45:J71)</f>
        <v>9440801</v>
      </c>
    </row>
    <row r="73" spans="1:16" s="1436" customFormat="1" ht="15" customHeight="1" x14ac:dyDescent="0.25">
      <c r="A73" s="1449"/>
      <c r="B73" s="1449"/>
      <c r="C73" s="1449"/>
      <c r="D73" s="1449"/>
      <c r="E73" s="1449"/>
      <c r="F73" s="1449"/>
      <c r="G73" s="1449"/>
      <c r="H73" s="1449"/>
      <c r="I73" s="1449"/>
      <c r="J73" s="1449"/>
    </row>
    <row r="74" spans="1:16" s="1454" customFormat="1" ht="20.100000000000001" customHeight="1" x14ac:dyDescent="0.3">
      <c r="A74" s="1569" t="s">
        <v>1069</v>
      </c>
      <c r="B74" s="1569"/>
      <c r="C74" s="1569"/>
      <c r="D74" s="1569"/>
      <c r="E74" s="1569"/>
      <c r="F74" s="1569"/>
      <c r="G74" s="1569"/>
      <c r="H74" s="1569"/>
      <c r="I74" s="1569"/>
      <c r="J74" s="1569"/>
    </row>
    <row r="75" spans="1:16" s="1436" customFormat="1" ht="15.75" x14ac:dyDescent="0.25">
      <c r="A75" s="1446"/>
      <c r="B75" s="1446"/>
      <c r="C75" s="1446"/>
      <c r="D75" s="1446"/>
      <c r="E75" s="1446"/>
      <c r="F75" s="1446"/>
      <c r="G75" s="1446"/>
      <c r="H75" s="1446"/>
      <c r="I75" s="1446"/>
      <c r="J75" s="1446"/>
    </row>
    <row r="76" spans="1:16" s="1436" customFormat="1" ht="36.75" customHeight="1" x14ac:dyDescent="0.25">
      <c r="A76" s="1570" t="s">
        <v>1038</v>
      </c>
      <c r="B76" s="1571"/>
      <c r="C76" s="1594" t="s">
        <v>1068</v>
      </c>
      <c r="D76" s="1595"/>
      <c r="E76" s="1595"/>
      <c r="F76" s="1595"/>
      <c r="G76" s="1596"/>
      <c r="H76" s="1557" t="s">
        <v>104</v>
      </c>
      <c r="I76" s="1557"/>
      <c r="J76" s="1557"/>
    </row>
    <row r="77" spans="1:16" s="1436" customFormat="1" ht="45" customHeight="1" x14ac:dyDescent="0.25">
      <c r="A77" s="1572"/>
      <c r="B77" s="1573"/>
      <c r="C77" s="1597"/>
      <c r="D77" s="1598"/>
      <c r="E77" s="1598"/>
      <c r="F77" s="1598"/>
      <c r="G77" s="1599"/>
      <c r="H77" s="1445">
        <f>H17</f>
        <v>2026</v>
      </c>
      <c r="I77" s="1445">
        <f>I17</f>
        <v>2027</v>
      </c>
      <c r="J77" s="1445">
        <f>J17</f>
        <v>2028</v>
      </c>
    </row>
    <row r="78" spans="1:16" s="1436" customFormat="1" ht="17.100000000000001" customHeight="1" x14ac:dyDescent="0.25">
      <c r="A78" s="1558">
        <v>131</v>
      </c>
      <c r="B78" s="1559"/>
      <c r="C78" s="1550" t="s">
        <v>1067</v>
      </c>
      <c r="D78" s="1551"/>
      <c r="E78" s="1551"/>
      <c r="F78" s="1551"/>
      <c r="G78" s="1552"/>
      <c r="H78" s="1453">
        <f>SUM(H79:H89)</f>
        <v>0</v>
      </c>
      <c r="I78" s="1453">
        <f>SUM(I79:I89)</f>
        <v>0</v>
      </c>
      <c r="J78" s="1453">
        <f>SUM(J79:J89)</f>
        <v>0</v>
      </c>
      <c r="M78" s="1444"/>
      <c r="N78" s="1444"/>
      <c r="O78" s="1444"/>
      <c r="P78" s="1444"/>
    </row>
    <row r="79" spans="1:16" s="1436" customFormat="1" ht="17.100000000000001" hidden="1" customHeight="1" x14ac:dyDescent="0.25">
      <c r="A79" s="1560"/>
      <c r="B79" s="1561"/>
      <c r="C79" s="1547"/>
      <c r="D79" s="1548"/>
      <c r="E79" s="1548"/>
      <c r="F79" s="1548"/>
      <c r="G79" s="1549"/>
      <c r="H79" s="1443"/>
      <c r="I79" s="1443">
        <f>H79</f>
        <v>0</v>
      </c>
      <c r="J79" s="1443">
        <f>I79</f>
        <v>0</v>
      </c>
      <c r="M79" s="1444"/>
      <c r="N79" s="1444"/>
      <c r="O79" s="1444"/>
      <c r="P79" s="1444"/>
    </row>
    <row r="80" spans="1:16" s="1436" customFormat="1" ht="17.100000000000001" hidden="1" customHeight="1" x14ac:dyDescent="0.25">
      <c r="A80" s="1560"/>
      <c r="B80" s="1561"/>
      <c r="C80" s="1547"/>
      <c r="D80" s="1548"/>
      <c r="E80" s="1548"/>
      <c r="F80" s="1548"/>
      <c r="G80" s="1549"/>
      <c r="H80" s="1443"/>
      <c r="I80" s="1443"/>
      <c r="J80" s="1443"/>
      <c r="M80" s="1444"/>
      <c r="N80" s="1444"/>
      <c r="O80" s="1444"/>
      <c r="P80" s="1444"/>
    </row>
    <row r="81" spans="1:16" s="1436" customFormat="1" ht="17.100000000000001" hidden="1" customHeight="1" x14ac:dyDescent="0.25">
      <c r="A81" s="1560"/>
      <c r="B81" s="1561"/>
      <c r="C81" s="1547"/>
      <c r="D81" s="1548"/>
      <c r="E81" s="1548"/>
      <c r="F81" s="1548"/>
      <c r="G81" s="1549"/>
      <c r="H81" s="1443"/>
      <c r="I81" s="1443"/>
      <c r="J81" s="1443"/>
      <c r="M81" s="1444"/>
      <c r="N81" s="1444"/>
      <c r="O81" s="1444"/>
      <c r="P81" s="1444"/>
    </row>
    <row r="82" spans="1:16" s="1436" customFormat="1" ht="17.100000000000001" hidden="1" customHeight="1" x14ac:dyDescent="0.25">
      <c r="A82" s="1560"/>
      <c r="B82" s="1561"/>
      <c r="C82" s="1547"/>
      <c r="D82" s="1548"/>
      <c r="E82" s="1548"/>
      <c r="F82" s="1548"/>
      <c r="G82" s="1549"/>
      <c r="H82" s="1443"/>
      <c r="I82" s="1443"/>
      <c r="J82" s="1443"/>
      <c r="M82" s="1444"/>
      <c r="N82" s="1444"/>
      <c r="O82" s="1444"/>
      <c r="P82" s="1444"/>
    </row>
    <row r="83" spans="1:16" s="1436" customFormat="1" ht="17.100000000000001" hidden="1" customHeight="1" x14ac:dyDescent="0.25">
      <c r="A83" s="1560"/>
      <c r="B83" s="1561"/>
      <c r="C83" s="1547"/>
      <c r="D83" s="1548"/>
      <c r="E83" s="1548"/>
      <c r="F83" s="1548"/>
      <c r="G83" s="1549"/>
      <c r="H83" s="1443"/>
      <c r="I83" s="1443"/>
      <c r="J83" s="1443"/>
      <c r="M83" s="1444"/>
      <c r="N83" s="1444"/>
      <c r="O83" s="1444"/>
      <c r="P83" s="1444"/>
    </row>
    <row r="84" spans="1:16" s="1436" customFormat="1" ht="17.100000000000001" hidden="1" customHeight="1" x14ac:dyDescent="0.25">
      <c r="A84" s="1560"/>
      <c r="B84" s="1561"/>
      <c r="C84" s="1547"/>
      <c r="D84" s="1548"/>
      <c r="E84" s="1548"/>
      <c r="F84" s="1548"/>
      <c r="G84" s="1549"/>
      <c r="H84" s="1443"/>
      <c r="I84" s="1443"/>
      <c r="J84" s="1443"/>
      <c r="M84" s="1444"/>
      <c r="N84" s="1444"/>
      <c r="O84" s="1444"/>
      <c r="P84" s="1444"/>
    </row>
    <row r="85" spans="1:16" s="1436" customFormat="1" ht="17.100000000000001" hidden="1" customHeight="1" x14ac:dyDescent="0.25">
      <c r="A85" s="1560"/>
      <c r="B85" s="1561"/>
      <c r="C85" s="1547"/>
      <c r="D85" s="1548"/>
      <c r="E85" s="1548"/>
      <c r="F85" s="1548"/>
      <c r="G85" s="1549"/>
      <c r="H85" s="1443"/>
      <c r="I85" s="1443"/>
      <c r="J85" s="1443"/>
      <c r="M85" s="1444"/>
      <c r="N85" s="1444"/>
      <c r="O85" s="1444"/>
      <c r="P85" s="1444"/>
    </row>
    <row r="86" spans="1:16" s="1436" customFormat="1" ht="17.100000000000001" hidden="1" customHeight="1" x14ac:dyDescent="0.25">
      <c r="A86" s="1560"/>
      <c r="B86" s="1561"/>
      <c r="C86" s="1547"/>
      <c r="D86" s="1548"/>
      <c r="E86" s="1548"/>
      <c r="F86" s="1548"/>
      <c r="G86" s="1549"/>
      <c r="H86" s="1443"/>
      <c r="I86" s="1443"/>
      <c r="J86" s="1443"/>
      <c r="M86" s="1444"/>
      <c r="N86" s="1444"/>
      <c r="O86" s="1444"/>
      <c r="P86" s="1444"/>
    </row>
    <row r="87" spans="1:16" s="1436" customFormat="1" ht="17.100000000000001" hidden="1" customHeight="1" x14ac:dyDescent="0.25">
      <c r="A87" s="1560"/>
      <c r="B87" s="1561"/>
      <c r="C87" s="1547"/>
      <c r="D87" s="1548"/>
      <c r="E87" s="1548"/>
      <c r="F87" s="1548"/>
      <c r="G87" s="1549"/>
      <c r="H87" s="1443"/>
      <c r="I87" s="1443"/>
      <c r="J87" s="1443"/>
      <c r="M87" s="1444"/>
      <c r="N87" s="1444"/>
      <c r="O87" s="1444"/>
      <c r="P87" s="1444"/>
    </row>
    <row r="88" spans="1:16" s="1436" customFormat="1" ht="17.100000000000001" hidden="1" customHeight="1" x14ac:dyDescent="0.25">
      <c r="A88" s="1560"/>
      <c r="B88" s="1561"/>
      <c r="C88" s="1547"/>
      <c r="D88" s="1548"/>
      <c r="E88" s="1548"/>
      <c r="F88" s="1548"/>
      <c r="G88" s="1549"/>
      <c r="H88" s="1443"/>
      <c r="I88" s="1443"/>
      <c r="J88" s="1443"/>
      <c r="M88" s="1444"/>
      <c r="N88" s="1444"/>
      <c r="O88" s="1444"/>
      <c r="P88" s="1444"/>
    </row>
    <row r="89" spans="1:16" s="1436" customFormat="1" ht="17.100000000000001" hidden="1" customHeight="1" x14ac:dyDescent="0.25">
      <c r="A89" s="1560"/>
      <c r="B89" s="1561"/>
      <c r="C89" s="1547"/>
      <c r="D89" s="1548"/>
      <c r="E89" s="1548"/>
      <c r="F89" s="1548"/>
      <c r="G89" s="1549"/>
      <c r="H89" s="1443"/>
      <c r="I89" s="1443"/>
      <c r="J89" s="1443"/>
      <c r="M89" s="1444"/>
      <c r="N89" s="1444"/>
      <c r="O89" s="1444"/>
      <c r="P89" s="1444"/>
    </row>
    <row r="90" spans="1:16" s="1436" customFormat="1" ht="17.100000000000001" customHeight="1" x14ac:dyDescent="0.25">
      <c r="A90" s="1560"/>
      <c r="B90" s="1561"/>
      <c r="C90" s="1550" t="s">
        <v>1066</v>
      </c>
      <c r="D90" s="1551"/>
      <c r="E90" s="1551"/>
      <c r="F90" s="1551"/>
      <c r="G90" s="1552"/>
      <c r="H90" s="1453">
        <f>SUM(H91:H102)</f>
        <v>11632770</v>
      </c>
      <c r="I90" s="1453">
        <f>SUM(I91:I102)</f>
        <v>11632770</v>
      </c>
      <c r="J90" s="1453">
        <f>SUM(J91:J102)</f>
        <v>11632770</v>
      </c>
      <c r="M90" s="1444"/>
      <c r="N90" s="1444"/>
      <c r="O90" s="1444"/>
      <c r="P90" s="1444"/>
    </row>
    <row r="91" spans="1:16" s="1436" customFormat="1" ht="17.100000000000001" customHeight="1" x14ac:dyDescent="0.25">
      <c r="A91" s="1560"/>
      <c r="B91" s="1561"/>
      <c r="C91" s="1547"/>
      <c r="D91" s="1548"/>
      <c r="E91" s="1548"/>
      <c r="F91" s="1548"/>
      <c r="G91" s="1549"/>
      <c r="H91" s="1443">
        <v>11632770</v>
      </c>
      <c r="I91" s="1443">
        <f>H91</f>
        <v>11632770</v>
      </c>
      <c r="J91" s="1443">
        <f>I91</f>
        <v>11632770</v>
      </c>
      <c r="M91" s="1444"/>
      <c r="N91" s="1444"/>
      <c r="O91" s="1444"/>
      <c r="P91" s="1444"/>
    </row>
    <row r="92" spans="1:16" s="1436" customFormat="1" ht="17.100000000000001" hidden="1" customHeight="1" x14ac:dyDescent="0.25">
      <c r="A92" s="1560"/>
      <c r="B92" s="1561"/>
      <c r="C92" s="1547"/>
      <c r="D92" s="1548"/>
      <c r="E92" s="1548"/>
      <c r="F92" s="1548"/>
      <c r="G92" s="1549"/>
      <c r="H92" s="1443"/>
      <c r="I92" s="1443"/>
      <c r="J92" s="1443"/>
      <c r="M92" s="1444"/>
      <c r="N92" s="1444"/>
      <c r="O92" s="1444"/>
      <c r="P92" s="1444"/>
    </row>
    <row r="93" spans="1:16" s="1436" customFormat="1" ht="17.100000000000001" hidden="1" customHeight="1" x14ac:dyDescent="0.25">
      <c r="A93" s="1560"/>
      <c r="B93" s="1561"/>
      <c r="C93" s="1547"/>
      <c r="D93" s="1548"/>
      <c r="E93" s="1548"/>
      <c r="F93" s="1548"/>
      <c r="G93" s="1549"/>
      <c r="H93" s="1443"/>
      <c r="I93" s="1443"/>
      <c r="J93" s="1443"/>
      <c r="M93" s="1444"/>
      <c r="N93" s="1444"/>
      <c r="O93" s="1444"/>
      <c r="P93" s="1444"/>
    </row>
    <row r="94" spans="1:16" s="1436" customFormat="1" ht="17.100000000000001" hidden="1" customHeight="1" x14ac:dyDescent="0.25">
      <c r="A94" s="1560"/>
      <c r="B94" s="1561"/>
      <c r="C94" s="1547"/>
      <c r="D94" s="1548"/>
      <c r="E94" s="1548"/>
      <c r="F94" s="1548"/>
      <c r="G94" s="1549"/>
      <c r="H94" s="1443"/>
      <c r="I94" s="1443"/>
      <c r="J94" s="1443"/>
      <c r="M94" s="1444"/>
      <c r="N94" s="1444"/>
      <c r="O94" s="1444"/>
      <c r="P94" s="1444"/>
    </row>
    <row r="95" spans="1:16" s="1436" customFormat="1" ht="17.100000000000001" hidden="1" customHeight="1" x14ac:dyDescent="0.25">
      <c r="A95" s="1560"/>
      <c r="B95" s="1561"/>
      <c r="C95" s="1547"/>
      <c r="D95" s="1548"/>
      <c r="E95" s="1548"/>
      <c r="F95" s="1548"/>
      <c r="G95" s="1549"/>
      <c r="H95" s="1443"/>
      <c r="I95" s="1443"/>
      <c r="J95" s="1443"/>
      <c r="M95" s="1444"/>
      <c r="N95" s="1444"/>
      <c r="O95" s="1444"/>
      <c r="P95" s="1444"/>
    </row>
    <row r="96" spans="1:16" s="1436" customFormat="1" ht="17.100000000000001" hidden="1" customHeight="1" x14ac:dyDescent="0.25">
      <c r="A96" s="1560"/>
      <c r="B96" s="1561"/>
      <c r="C96" s="1547"/>
      <c r="D96" s="1548"/>
      <c r="E96" s="1548"/>
      <c r="F96" s="1548"/>
      <c r="G96" s="1549"/>
      <c r="H96" s="1443"/>
      <c r="I96" s="1443"/>
      <c r="J96" s="1443"/>
      <c r="M96" s="1444"/>
      <c r="N96" s="1444"/>
      <c r="O96" s="1444"/>
      <c r="P96" s="1444"/>
    </row>
    <row r="97" spans="1:16" s="1436" customFormat="1" ht="17.100000000000001" hidden="1" customHeight="1" x14ac:dyDescent="0.25">
      <c r="A97" s="1560"/>
      <c r="B97" s="1561"/>
      <c r="C97" s="1547"/>
      <c r="D97" s="1548"/>
      <c r="E97" s="1548"/>
      <c r="F97" s="1548"/>
      <c r="G97" s="1549"/>
      <c r="H97" s="1443"/>
      <c r="I97" s="1443"/>
      <c r="J97" s="1443"/>
      <c r="M97" s="1444"/>
      <c r="N97" s="1444"/>
      <c r="O97" s="1444"/>
      <c r="P97" s="1444"/>
    </row>
    <row r="98" spans="1:16" s="1436" customFormat="1" ht="17.100000000000001" hidden="1" customHeight="1" x14ac:dyDescent="0.25">
      <c r="A98" s="1560"/>
      <c r="B98" s="1561"/>
      <c r="C98" s="1547"/>
      <c r="D98" s="1548"/>
      <c r="E98" s="1548"/>
      <c r="F98" s="1548"/>
      <c r="G98" s="1549"/>
      <c r="H98" s="1443"/>
      <c r="I98" s="1443"/>
      <c r="J98" s="1443"/>
      <c r="M98" s="1444"/>
      <c r="N98" s="1444"/>
      <c r="O98" s="1444"/>
      <c r="P98" s="1444"/>
    </row>
    <row r="99" spans="1:16" s="1436" customFormat="1" ht="17.100000000000001" hidden="1" customHeight="1" x14ac:dyDescent="0.25">
      <c r="A99" s="1560"/>
      <c r="B99" s="1561"/>
      <c r="C99" s="1547"/>
      <c r="D99" s="1548"/>
      <c r="E99" s="1548"/>
      <c r="F99" s="1548"/>
      <c r="G99" s="1549"/>
      <c r="H99" s="1443"/>
      <c r="I99" s="1443"/>
      <c r="J99" s="1443"/>
      <c r="M99" s="1444"/>
      <c r="N99" s="1444"/>
      <c r="O99" s="1444"/>
      <c r="P99" s="1444"/>
    </row>
    <row r="100" spans="1:16" s="1436" customFormat="1" ht="17.100000000000001" hidden="1" customHeight="1" x14ac:dyDescent="0.25">
      <c r="A100" s="1560"/>
      <c r="B100" s="1561"/>
      <c r="C100" s="1547"/>
      <c r="D100" s="1548"/>
      <c r="E100" s="1548"/>
      <c r="F100" s="1548"/>
      <c r="G100" s="1549"/>
      <c r="H100" s="1443"/>
      <c r="I100" s="1443"/>
      <c r="J100" s="1443"/>
      <c r="M100" s="1444"/>
      <c r="N100" s="1444"/>
      <c r="O100" s="1444"/>
      <c r="P100" s="1444"/>
    </row>
    <row r="101" spans="1:16" s="1436" customFormat="1" ht="17.100000000000001" hidden="1" customHeight="1" x14ac:dyDescent="0.25">
      <c r="A101" s="1560"/>
      <c r="B101" s="1561"/>
      <c r="C101" s="1547"/>
      <c r="D101" s="1548"/>
      <c r="E101" s="1548"/>
      <c r="F101" s="1548"/>
      <c r="G101" s="1549"/>
      <c r="H101" s="1443"/>
      <c r="I101" s="1443"/>
      <c r="J101" s="1443"/>
      <c r="M101" s="1444"/>
      <c r="N101" s="1444"/>
      <c r="O101" s="1444"/>
      <c r="P101" s="1444"/>
    </row>
    <row r="102" spans="1:16" s="1436" customFormat="1" ht="17.100000000000001" hidden="1" customHeight="1" x14ac:dyDescent="0.25">
      <c r="A102" s="1560"/>
      <c r="B102" s="1561"/>
      <c r="C102" s="1547"/>
      <c r="D102" s="1548"/>
      <c r="E102" s="1548"/>
      <c r="F102" s="1548"/>
      <c r="G102" s="1549"/>
      <c r="H102" s="1443"/>
      <c r="I102" s="1443"/>
      <c r="J102" s="1443"/>
      <c r="M102" s="1444"/>
      <c r="N102" s="1444"/>
      <c r="O102" s="1444"/>
      <c r="P102" s="1444"/>
    </row>
    <row r="103" spans="1:16" s="1436" customFormat="1" ht="17.100000000000001" customHeight="1" x14ac:dyDescent="0.25">
      <c r="A103" s="1560"/>
      <c r="B103" s="1561"/>
      <c r="C103" s="1550" t="s">
        <v>1065</v>
      </c>
      <c r="D103" s="1551"/>
      <c r="E103" s="1551"/>
      <c r="F103" s="1551"/>
      <c r="G103" s="1552"/>
      <c r="H103" s="1453">
        <f>SUM(H104:H115)</f>
        <v>4141193.19</v>
      </c>
      <c r="I103" s="1453">
        <f>SUM(I104:I115)</f>
        <v>4223929.8600000003</v>
      </c>
      <c r="J103" s="1453">
        <f>SUM(J104:J115)</f>
        <v>4293706.97</v>
      </c>
      <c r="M103" s="1444"/>
      <c r="N103" s="1444"/>
      <c r="O103" s="1444"/>
      <c r="P103" s="1444"/>
    </row>
    <row r="104" spans="1:16" s="1436" customFormat="1" ht="17.100000000000001" customHeight="1" x14ac:dyDescent="0.25">
      <c r="A104" s="1560"/>
      <c r="B104" s="1561"/>
      <c r="C104" s="1547"/>
      <c r="D104" s="1548"/>
      <c r="E104" s="1548"/>
      <c r="F104" s="1548"/>
      <c r="G104" s="1549"/>
      <c r="H104" s="1443">
        <v>4141193.19</v>
      </c>
      <c r="I104" s="1443">
        <v>4223929.8600000003</v>
      </c>
      <c r="J104" s="1443">
        <v>4293706.97</v>
      </c>
      <c r="M104" s="1444"/>
      <c r="N104" s="1444"/>
      <c r="O104" s="1444"/>
      <c r="P104" s="1444"/>
    </row>
    <row r="105" spans="1:16" s="1436" customFormat="1" ht="17.100000000000001" hidden="1" customHeight="1" x14ac:dyDescent="0.25">
      <c r="A105" s="1560"/>
      <c r="B105" s="1561"/>
      <c r="C105" s="1547"/>
      <c r="D105" s="1548"/>
      <c r="E105" s="1548"/>
      <c r="F105" s="1548"/>
      <c r="G105" s="1549"/>
      <c r="H105" s="1443"/>
      <c r="I105" s="1443"/>
      <c r="J105" s="1443"/>
      <c r="M105" s="1444"/>
      <c r="N105" s="1444"/>
      <c r="O105" s="1444"/>
      <c r="P105" s="1444"/>
    </row>
    <row r="106" spans="1:16" s="1436" customFormat="1" ht="17.100000000000001" hidden="1" customHeight="1" x14ac:dyDescent="0.25">
      <c r="A106" s="1560"/>
      <c r="B106" s="1561"/>
      <c r="C106" s="1547"/>
      <c r="D106" s="1548"/>
      <c r="E106" s="1548"/>
      <c r="F106" s="1548"/>
      <c r="G106" s="1549"/>
      <c r="H106" s="1443"/>
      <c r="I106" s="1443"/>
      <c r="J106" s="1443"/>
      <c r="M106" s="1444"/>
      <c r="N106" s="1444"/>
      <c r="O106" s="1444"/>
      <c r="P106" s="1444"/>
    </row>
    <row r="107" spans="1:16" s="1436" customFormat="1" ht="17.100000000000001" hidden="1" customHeight="1" x14ac:dyDescent="0.25">
      <c r="A107" s="1560"/>
      <c r="B107" s="1561"/>
      <c r="C107" s="1547"/>
      <c r="D107" s="1548"/>
      <c r="E107" s="1548"/>
      <c r="F107" s="1548"/>
      <c r="G107" s="1549"/>
      <c r="H107" s="1443"/>
      <c r="I107" s="1443"/>
      <c r="J107" s="1443"/>
      <c r="M107" s="1444"/>
      <c r="N107" s="1444"/>
      <c r="O107" s="1444"/>
      <c r="P107" s="1444"/>
    </row>
    <row r="108" spans="1:16" s="1436" customFormat="1" ht="17.100000000000001" hidden="1" customHeight="1" x14ac:dyDescent="0.25">
      <c r="A108" s="1560"/>
      <c r="B108" s="1561"/>
      <c r="C108" s="1547"/>
      <c r="D108" s="1548"/>
      <c r="E108" s="1548"/>
      <c r="F108" s="1548"/>
      <c r="G108" s="1549"/>
      <c r="H108" s="1443"/>
      <c r="I108" s="1443"/>
      <c r="J108" s="1443"/>
      <c r="M108" s="1444"/>
      <c r="N108" s="1444"/>
      <c r="O108" s="1444"/>
      <c r="P108" s="1444"/>
    </row>
    <row r="109" spans="1:16" s="1436" customFormat="1" ht="17.100000000000001" hidden="1" customHeight="1" x14ac:dyDescent="0.25">
      <c r="A109" s="1560"/>
      <c r="B109" s="1561"/>
      <c r="C109" s="1547"/>
      <c r="D109" s="1548"/>
      <c r="E109" s="1548"/>
      <c r="F109" s="1548"/>
      <c r="G109" s="1549"/>
      <c r="H109" s="1443"/>
      <c r="I109" s="1443"/>
      <c r="J109" s="1443"/>
      <c r="M109" s="1444"/>
      <c r="N109" s="1444"/>
      <c r="O109" s="1444"/>
      <c r="P109" s="1444"/>
    </row>
    <row r="110" spans="1:16" s="1436" customFormat="1" ht="17.100000000000001" hidden="1" customHeight="1" x14ac:dyDescent="0.25">
      <c r="A110" s="1560"/>
      <c r="B110" s="1561"/>
      <c r="C110" s="1547"/>
      <c r="D110" s="1548"/>
      <c r="E110" s="1548"/>
      <c r="F110" s="1548"/>
      <c r="G110" s="1549"/>
      <c r="H110" s="1443"/>
      <c r="I110" s="1443"/>
      <c r="J110" s="1443"/>
      <c r="M110" s="1444"/>
      <c r="N110" s="1444"/>
      <c r="O110" s="1444"/>
      <c r="P110" s="1444"/>
    </row>
    <row r="111" spans="1:16" s="1436" customFormat="1" ht="17.100000000000001" hidden="1" customHeight="1" x14ac:dyDescent="0.25">
      <c r="A111" s="1560"/>
      <c r="B111" s="1561"/>
      <c r="C111" s="1547"/>
      <c r="D111" s="1548"/>
      <c r="E111" s="1548"/>
      <c r="F111" s="1548"/>
      <c r="G111" s="1549"/>
      <c r="H111" s="1443"/>
      <c r="I111" s="1443"/>
      <c r="J111" s="1443"/>
      <c r="M111" s="1444"/>
      <c r="N111" s="1444"/>
      <c r="O111" s="1444"/>
      <c r="P111" s="1444"/>
    </row>
    <row r="112" spans="1:16" s="1436" customFormat="1" ht="17.100000000000001" hidden="1" customHeight="1" x14ac:dyDescent="0.25">
      <c r="A112" s="1560"/>
      <c r="B112" s="1561"/>
      <c r="C112" s="1547"/>
      <c r="D112" s="1548"/>
      <c r="E112" s="1548"/>
      <c r="F112" s="1548"/>
      <c r="G112" s="1549"/>
      <c r="H112" s="1443"/>
      <c r="I112" s="1443"/>
      <c r="J112" s="1443"/>
      <c r="M112" s="1444"/>
      <c r="N112" s="1444"/>
      <c r="O112" s="1444"/>
      <c r="P112" s="1444"/>
    </row>
    <row r="113" spans="1:16" s="1436" customFormat="1" ht="17.100000000000001" hidden="1" customHeight="1" x14ac:dyDescent="0.25">
      <c r="A113" s="1560"/>
      <c r="B113" s="1561"/>
      <c r="C113" s="1547"/>
      <c r="D113" s="1548"/>
      <c r="E113" s="1548"/>
      <c r="F113" s="1548"/>
      <c r="G113" s="1549"/>
      <c r="H113" s="1443"/>
      <c r="I113" s="1443"/>
      <c r="J113" s="1443"/>
      <c r="M113" s="1444"/>
      <c r="N113" s="1444"/>
      <c r="O113" s="1444"/>
      <c r="P113" s="1444"/>
    </row>
    <row r="114" spans="1:16" s="1436" customFormat="1" ht="17.100000000000001" hidden="1" customHeight="1" x14ac:dyDescent="0.25">
      <c r="A114" s="1560"/>
      <c r="B114" s="1561"/>
      <c r="C114" s="1547"/>
      <c r="D114" s="1548"/>
      <c r="E114" s="1548"/>
      <c r="F114" s="1548"/>
      <c r="G114" s="1549"/>
      <c r="H114" s="1443"/>
      <c r="I114" s="1443"/>
      <c r="J114" s="1443"/>
      <c r="M114" s="1444"/>
      <c r="N114" s="1444"/>
      <c r="O114" s="1444"/>
      <c r="P114" s="1444"/>
    </row>
    <row r="115" spans="1:16" s="1436" customFormat="1" ht="17.100000000000001" hidden="1" customHeight="1" x14ac:dyDescent="0.25">
      <c r="A115" s="1560"/>
      <c r="B115" s="1561"/>
      <c r="C115" s="1547"/>
      <c r="D115" s="1548"/>
      <c r="E115" s="1548"/>
      <c r="F115" s="1548"/>
      <c r="G115" s="1549"/>
      <c r="H115" s="1443"/>
      <c r="I115" s="1443"/>
      <c r="J115" s="1443"/>
      <c r="M115" s="1444"/>
      <c r="N115" s="1444"/>
      <c r="O115" s="1444"/>
      <c r="P115" s="1444"/>
    </row>
    <row r="116" spans="1:16" s="1436" customFormat="1" ht="17.100000000000001" customHeight="1" x14ac:dyDescent="0.25">
      <c r="A116" s="1560"/>
      <c r="B116" s="1561"/>
      <c r="C116" s="1550" t="s">
        <v>1064</v>
      </c>
      <c r="D116" s="1551"/>
      <c r="E116" s="1551"/>
      <c r="F116" s="1551"/>
      <c r="G116" s="1552"/>
      <c r="H116" s="1453">
        <f>SUM(H117:H126)</f>
        <v>9424911.5600000005</v>
      </c>
      <c r="I116" s="1453">
        <f>SUM(I117:I126)</f>
        <v>9424911.5600000005</v>
      </c>
      <c r="J116" s="1453">
        <f>SUM(J117:J126)</f>
        <v>9424911.5600000005</v>
      </c>
      <c r="M116" s="1444"/>
      <c r="N116" s="1444"/>
      <c r="O116" s="1444"/>
      <c r="P116" s="1444"/>
    </row>
    <row r="117" spans="1:16" s="1436" customFormat="1" ht="17.100000000000001" customHeight="1" x14ac:dyDescent="0.25">
      <c r="A117" s="1560"/>
      <c r="B117" s="1561"/>
      <c r="C117" s="1547"/>
      <c r="D117" s="1548"/>
      <c r="E117" s="1548"/>
      <c r="F117" s="1548"/>
      <c r="G117" s="1549"/>
      <c r="H117" s="1443">
        <v>9424911.5600000005</v>
      </c>
      <c r="I117" s="1443">
        <f>H117</f>
        <v>9424911.5600000005</v>
      </c>
      <c r="J117" s="1443">
        <f>I117</f>
        <v>9424911.5600000005</v>
      </c>
      <c r="M117" s="1444"/>
      <c r="N117" s="1444"/>
      <c r="O117" s="1444"/>
      <c r="P117" s="1444"/>
    </row>
    <row r="118" spans="1:16" s="1436" customFormat="1" ht="17.100000000000001" hidden="1" customHeight="1" x14ac:dyDescent="0.25">
      <c r="A118" s="1560"/>
      <c r="B118" s="1561"/>
      <c r="C118" s="1547"/>
      <c r="D118" s="1548"/>
      <c r="E118" s="1548"/>
      <c r="F118" s="1548"/>
      <c r="G118" s="1549"/>
      <c r="H118" s="1443"/>
      <c r="I118" s="1443"/>
      <c r="J118" s="1443"/>
      <c r="M118" s="1444"/>
      <c r="N118" s="1444"/>
      <c r="O118" s="1444"/>
      <c r="P118" s="1444"/>
    </row>
    <row r="119" spans="1:16" s="1436" customFormat="1" ht="17.100000000000001" hidden="1" customHeight="1" x14ac:dyDescent="0.25">
      <c r="A119" s="1560"/>
      <c r="B119" s="1561"/>
      <c r="C119" s="1547"/>
      <c r="D119" s="1548"/>
      <c r="E119" s="1548"/>
      <c r="F119" s="1548"/>
      <c r="G119" s="1549"/>
      <c r="H119" s="1443"/>
      <c r="I119" s="1443"/>
      <c r="J119" s="1443"/>
      <c r="M119" s="1444"/>
      <c r="N119" s="1444"/>
      <c r="O119" s="1444"/>
      <c r="P119" s="1444"/>
    </row>
    <row r="120" spans="1:16" s="1436" customFormat="1" ht="17.100000000000001" hidden="1" customHeight="1" x14ac:dyDescent="0.25">
      <c r="A120" s="1560"/>
      <c r="B120" s="1561"/>
      <c r="C120" s="1547"/>
      <c r="D120" s="1548"/>
      <c r="E120" s="1548"/>
      <c r="F120" s="1548"/>
      <c r="G120" s="1549"/>
      <c r="H120" s="1443"/>
      <c r="I120" s="1443"/>
      <c r="J120" s="1443"/>
      <c r="M120" s="1444"/>
      <c r="N120" s="1444"/>
      <c r="O120" s="1444"/>
      <c r="P120" s="1444"/>
    </row>
    <row r="121" spans="1:16" s="1436" customFormat="1" ht="17.100000000000001" hidden="1" customHeight="1" x14ac:dyDescent="0.25">
      <c r="A121" s="1560"/>
      <c r="B121" s="1561"/>
      <c r="C121" s="1547"/>
      <c r="D121" s="1548"/>
      <c r="E121" s="1548"/>
      <c r="F121" s="1548"/>
      <c r="G121" s="1549"/>
      <c r="H121" s="1443"/>
      <c r="I121" s="1443"/>
      <c r="J121" s="1443"/>
      <c r="M121" s="1444"/>
      <c r="N121" s="1444"/>
      <c r="O121" s="1444"/>
      <c r="P121" s="1444"/>
    </row>
    <row r="122" spans="1:16" s="1436" customFormat="1" ht="17.100000000000001" hidden="1" customHeight="1" x14ac:dyDescent="0.25">
      <c r="A122" s="1560"/>
      <c r="B122" s="1561"/>
      <c r="C122" s="1547"/>
      <c r="D122" s="1548"/>
      <c r="E122" s="1548"/>
      <c r="F122" s="1548"/>
      <c r="G122" s="1549"/>
      <c r="H122" s="1443"/>
      <c r="I122" s="1443"/>
      <c r="J122" s="1443"/>
      <c r="M122" s="1444"/>
      <c r="N122" s="1444"/>
      <c r="O122" s="1444"/>
      <c r="P122" s="1444"/>
    </row>
    <row r="123" spans="1:16" s="1436" customFormat="1" ht="17.100000000000001" hidden="1" customHeight="1" x14ac:dyDescent="0.25">
      <c r="A123" s="1560"/>
      <c r="B123" s="1561"/>
      <c r="C123" s="1547"/>
      <c r="D123" s="1548"/>
      <c r="E123" s="1548"/>
      <c r="F123" s="1548"/>
      <c r="G123" s="1549"/>
      <c r="H123" s="1443"/>
      <c r="I123" s="1443"/>
      <c r="J123" s="1443"/>
      <c r="M123" s="1444"/>
      <c r="N123" s="1444"/>
      <c r="O123" s="1444"/>
      <c r="P123" s="1444"/>
    </row>
    <row r="124" spans="1:16" s="1436" customFormat="1" ht="17.100000000000001" hidden="1" customHeight="1" x14ac:dyDescent="0.25">
      <c r="A124" s="1560"/>
      <c r="B124" s="1561"/>
      <c r="C124" s="1547"/>
      <c r="D124" s="1548"/>
      <c r="E124" s="1548"/>
      <c r="F124" s="1548"/>
      <c r="G124" s="1549"/>
      <c r="H124" s="1443"/>
      <c r="I124" s="1443"/>
      <c r="J124" s="1443"/>
      <c r="M124" s="1444"/>
      <c r="N124" s="1444"/>
      <c r="O124" s="1444"/>
      <c r="P124" s="1444"/>
    </row>
    <row r="125" spans="1:16" s="1436" customFormat="1" ht="17.100000000000001" hidden="1" customHeight="1" x14ac:dyDescent="0.25">
      <c r="A125" s="1560"/>
      <c r="B125" s="1561"/>
      <c r="C125" s="1547"/>
      <c r="D125" s="1548"/>
      <c r="E125" s="1548"/>
      <c r="F125" s="1548"/>
      <c r="G125" s="1549"/>
      <c r="H125" s="1443"/>
      <c r="I125" s="1443"/>
      <c r="J125" s="1443"/>
      <c r="M125" s="1444"/>
      <c r="N125" s="1444"/>
      <c r="O125" s="1444"/>
      <c r="P125" s="1444"/>
    </row>
    <row r="126" spans="1:16" s="1436" customFormat="1" ht="17.100000000000001" hidden="1" customHeight="1" x14ac:dyDescent="0.25">
      <c r="A126" s="1560"/>
      <c r="B126" s="1561"/>
      <c r="C126" s="1547"/>
      <c r="D126" s="1548"/>
      <c r="E126" s="1548"/>
      <c r="F126" s="1548"/>
      <c r="G126" s="1549"/>
      <c r="H126" s="1443"/>
      <c r="I126" s="1443"/>
      <c r="J126" s="1443"/>
      <c r="M126" s="1444"/>
      <c r="N126" s="1444"/>
      <c r="O126" s="1444"/>
      <c r="P126" s="1444"/>
    </row>
    <row r="127" spans="1:16" s="1436" customFormat="1" ht="17.100000000000001" customHeight="1" x14ac:dyDescent="0.25">
      <c r="A127" s="1560"/>
      <c r="B127" s="1561"/>
      <c r="C127" s="1550" t="s">
        <v>1063</v>
      </c>
      <c r="D127" s="1551"/>
      <c r="E127" s="1551"/>
      <c r="F127" s="1551"/>
      <c r="G127" s="1552"/>
      <c r="H127" s="1453">
        <f>SUM(H128:H154)</f>
        <v>4088064.89</v>
      </c>
      <c r="I127" s="1453">
        <f>SUM(I128:I154)</f>
        <v>3954411.53</v>
      </c>
      <c r="J127" s="1453">
        <f>SUM(J128:J154)</f>
        <v>3954411.53</v>
      </c>
      <c r="M127" s="1444"/>
      <c r="N127" s="1444"/>
      <c r="O127" s="1444"/>
      <c r="P127" s="1444"/>
    </row>
    <row r="128" spans="1:16" s="1436" customFormat="1" ht="17.100000000000001" customHeight="1" x14ac:dyDescent="0.25">
      <c r="A128" s="1560"/>
      <c r="B128" s="1561"/>
      <c r="C128" s="1547"/>
      <c r="D128" s="1548"/>
      <c r="E128" s="1548"/>
      <c r="F128" s="1548"/>
      <c r="G128" s="1549"/>
      <c r="H128" s="1443">
        <v>4088064.89</v>
      </c>
      <c r="I128" s="1443">
        <v>3954411.53</v>
      </c>
      <c r="J128" s="1443">
        <v>3954411.53</v>
      </c>
      <c r="M128" s="1444"/>
      <c r="N128" s="1444"/>
      <c r="O128" s="1444"/>
      <c r="P128" s="1444"/>
    </row>
    <row r="129" spans="1:16" s="1436" customFormat="1" ht="17.100000000000001" hidden="1" customHeight="1" x14ac:dyDescent="0.25">
      <c r="A129" s="1560"/>
      <c r="B129" s="1561"/>
      <c r="C129" s="1547"/>
      <c r="D129" s="1548"/>
      <c r="E129" s="1548"/>
      <c r="F129" s="1548"/>
      <c r="G129" s="1549"/>
      <c r="H129" s="1443"/>
      <c r="I129" s="1443"/>
      <c r="J129" s="1443"/>
      <c r="M129" s="1444"/>
      <c r="N129" s="1444"/>
      <c r="O129" s="1444"/>
      <c r="P129" s="1444"/>
    </row>
    <row r="130" spans="1:16" s="1436" customFormat="1" ht="17.100000000000001" hidden="1" customHeight="1" x14ac:dyDescent="0.25">
      <c r="A130" s="1560"/>
      <c r="B130" s="1561"/>
      <c r="C130" s="1547"/>
      <c r="D130" s="1548"/>
      <c r="E130" s="1548"/>
      <c r="F130" s="1548"/>
      <c r="G130" s="1549"/>
      <c r="H130" s="1443"/>
      <c r="I130" s="1443"/>
      <c r="J130" s="1443"/>
      <c r="M130" s="1444"/>
      <c r="N130" s="1444"/>
      <c r="O130" s="1444"/>
      <c r="P130" s="1444"/>
    </row>
    <row r="131" spans="1:16" s="1436" customFormat="1" ht="17.100000000000001" hidden="1" customHeight="1" x14ac:dyDescent="0.25">
      <c r="A131" s="1560"/>
      <c r="B131" s="1561"/>
      <c r="C131" s="1547"/>
      <c r="D131" s="1548"/>
      <c r="E131" s="1548"/>
      <c r="F131" s="1548"/>
      <c r="G131" s="1549"/>
      <c r="H131" s="1443"/>
      <c r="I131" s="1443"/>
      <c r="J131" s="1443"/>
      <c r="M131" s="1444"/>
      <c r="N131" s="1444"/>
      <c r="O131" s="1444"/>
      <c r="P131" s="1444"/>
    </row>
    <row r="132" spans="1:16" s="1436" customFormat="1" ht="17.100000000000001" hidden="1" customHeight="1" x14ac:dyDescent="0.25">
      <c r="A132" s="1560"/>
      <c r="B132" s="1561"/>
      <c r="C132" s="1547"/>
      <c r="D132" s="1548"/>
      <c r="E132" s="1548"/>
      <c r="F132" s="1548"/>
      <c r="G132" s="1549"/>
      <c r="H132" s="1443"/>
      <c r="I132" s="1443"/>
      <c r="J132" s="1443"/>
      <c r="M132" s="1444"/>
      <c r="N132" s="1444"/>
      <c r="O132" s="1444"/>
      <c r="P132" s="1444"/>
    </row>
    <row r="133" spans="1:16" s="1436" customFormat="1" ht="17.100000000000001" hidden="1" customHeight="1" x14ac:dyDescent="0.25">
      <c r="A133" s="1560"/>
      <c r="B133" s="1561"/>
      <c r="C133" s="1547"/>
      <c r="D133" s="1548"/>
      <c r="E133" s="1548"/>
      <c r="F133" s="1548"/>
      <c r="G133" s="1549"/>
      <c r="H133" s="1443"/>
      <c r="I133" s="1443"/>
      <c r="J133" s="1443"/>
      <c r="M133" s="1444"/>
      <c r="N133" s="1444"/>
      <c r="O133" s="1444"/>
      <c r="P133" s="1444"/>
    </row>
    <row r="134" spans="1:16" s="1436" customFormat="1" ht="17.100000000000001" hidden="1" customHeight="1" x14ac:dyDescent="0.25">
      <c r="A134" s="1560"/>
      <c r="B134" s="1561"/>
      <c r="C134" s="1547"/>
      <c r="D134" s="1548"/>
      <c r="E134" s="1548"/>
      <c r="F134" s="1548"/>
      <c r="G134" s="1549"/>
      <c r="H134" s="1443"/>
      <c r="I134" s="1443"/>
      <c r="J134" s="1443"/>
      <c r="M134" s="1444"/>
      <c r="N134" s="1444"/>
      <c r="O134" s="1444"/>
      <c r="P134" s="1444"/>
    </row>
    <row r="135" spans="1:16" s="1436" customFormat="1" ht="17.100000000000001" hidden="1" customHeight="1" x14ac:dyDescent="0.25">
      <c r="A135" s="1560"/>
      <c r="B135" s="1561"/>
      <c r="C135" s="1547"/>
      <c r="D135" s="1548"/>
      <c r="E135" s="1548"/>
      <c r="F135" s="1548"/>
      <c r="G135" s="1549"/>
      <c r="H135" s="1443"/>
      <c r="I135" s="1443"/>
      <c r="J135" s="1443"/>
      <c r="M135" s="1444"/>
      <c r="N135" s="1444"/>
      <c r="O135" s="1444"/>
      <c r="P135" s="1444"/>
    </row>
    <row r="136" spans="1:16" s="1436" customFormat="1" ht="17.100000000000001" hidden="1" customHeight="1" x14ac:dyDescent="0.25">
      <c r="A136" s="1560"/>
      <c r="B136" s="1561"/>
      <c r="C136" s="1547"/>
      <c r="D136" s="1548"/>
      <c r="E136" s="1548"/>
      <c r="F136" s="1548"/>
      <c r="G136" s="1549"/>
      <c r="H136" s="1443"/>
      <c r="I136" s="1443"/>
      <c r="J136" s="1443"/>
      <c r="M136" s="1444"/>
      <c r="N136" s="1444"/>
      <c r="O136" s="1444"/>
      <c r="P136" s="1444"/>
    </row>
    <row r="137" spans="1:16" s="1436" customFormat="1" ht="17.100000000000001" hidden="1" customHeight="1" x14ac:dyDescent="0.25">
      <c r="A137" s="1560"/>
      <c r="B137" s="1561"/>
      <c r="C137" s="1547"/>
      <c r="D137" s="1548"/>
      <c r="E137" s="1548"/>
      <c r="F137" s="1548"/>
      <c r="G137" s="1549"/>
      <c r="H137" s="1443"/>
      <c r="I137" s="1443"/>
      <c r="J137" s="1443"/>
      <c r="M137" s="1444"/>
      <c r="N137" s="1444"/>
      <c r="O137" s="1444"/>
      <c r="P137" s="1444"/>
    </row>
    <row r="138" spans="1:16" s="1436" customFormat="1" ht="17.100000000000001" hidden="1" customHeight="1" x14ac:dyDescent="0.25">
      <c r="A138" s="1560"/>
      <c r="B138" s="1561"/>
      <c r="C138" s="1547"/>
      <c r="D138" s="1548"/>
      <c r="E138" s="1548"/>
      <c r="F138" s="1548"/>
      <c r="G138" s="1549"/>
      <c r="H138" s="1443"/>
      <c r="I138" s="1443"/>
      <c r="J138" s="1443"/>
      <c r="M138" s="1444"/>
      <c r="N138" s="1444"/>
      <c r="O138" s="1444"/>
      <c r="P138" s="1444"/>
    </row>
    <row r="139" spans="1:16" s="1436" customFormat="1" ht="17.100000000000001" hidden="1" customHeight="1" x14ac:dyDescent="0.25">
      <c r="A139" s="1560"/>
      <c r="B139" s="1561"/>
      <c r="C139" s="1547"/>
      <c r="D139" s="1548"/>
      <c r="E139" s="1548"/>
      <c r="F139" s="1548"/>
      <c r="G139" s="1549"/>
      <c r="H139" s="1443"/>
      <c r="I139" s="1443"/>
      <c r="J139" s="1443"/>
      <c r="M139" s="1444"/>
      <c r="N139" s="1444"/>
      <c r="O139" s="1444"/>
      <c r="P139" s="1444"/>
    </row>
    <row r="140" spans="1:16" s="1436" customFormat="1" ht="17.100000000000001" hidden="1" customHeight="1" x14ac:dyDescent="0.25">
      <c r="A140" s="1560"/>
      <c r="B140" s="1561"/>
      <c r="C140" s="1547"/>
      <c r="D140" s="1548"/>
      <c r="E140" s="1548"/>
      <c r="F140" s="1548"/>
      <c r="G140" s="1549"/>
      <c r="H140" s="1443"/>
      <c r="I140" s="1443"/>
      <c r="J140" s="1443"/>
      <c r="M140" s="1444"/>
      <c r="N140" s="1444"/>
      <c r="O140" s="1444"/>
      <c r="P140" s="1444"/>
    </row>
    <row r="141" spans="1:16" s="1436" customFormat="1" ht="17.100000000000001" hidden="1" customHeight="1" x14ac:dyDescent="0.25">
      <c r="A141" s="1560"/>
      <c r="B141" s="1561"/>
      <c r="C141" s="1547"/>
      <c r="D141" s="1548"/>
      <c r="E141" s="1548"/>
      <c r="F141" s="1548"/>
      <c r="G141" s="1549"/>
      <c r="H141" s="1443"/>
      <c r="I141" s="1443"/>
      <c r="J141" s="1443"/>
      <c r="M141" s="1444"/>
      <c r="N141" s="1444"/>
      <c r="O141" s="1444"/>
      <c r="P141" s="1444"/>
    </row>
    <row r="142" spans="1:16" s="1436" customFormat="1" ht="17.100000000000001" hidden="1" customHeight="1" x14ac:dyDescent="0.25">
      <c r="A142" s="1560"/>
      <c r="B142" s="1561"/>
      <c r="C142" s="1547"/>
      <c r="D142" s="1548"/>
      <c r="E142" s="1548"/>
      <c r="F142" s="1548"/>
      <c r="G142" s="1549"/>
      <c r="H142" s="1443"/>
      <c r="I142" s="1443"/>
      <c r="J142" s="1443"/>
      <c r="M142" s="1444"/>
      <c r="N142" s="1444"/>
      <c r="O142" s="1444"/>
      <c r="P142" s="1444"/>
    </row>
    <row r="143" spans="1:16" s="1436" customFormat="1" ht="17.100000000000001" hidden="1" customHeight="1" x14ac:dyDescent="0.25">
      <c r="A143" s="1560"/>
      <c r="B143" s="1561"/>
      <c r="C143" s="1547"/>
      <c r="D143" s="1548"/>
      <c r="E143" s="1548"/>
      <c r="F143" s="1548"/>
      <c r="G143" s="1549"/>
      <c r="H143" s="1443"/>
      <c r="I143" s="1443"/>
      <c r="J143" s="1443"/>
      <c r="M143" s="1444"/>
      <c r="N143" s="1444"/>
      <c r="O143" s="1444"/>
      <c r="P143" s="1444"/>
    </row>
    <row r="144" spans="1:16" s="1436" customFormat="1" ht="17.100000000000001" hidden="1" customHeight="1" x14ac:dyDescent="0.25">
      <c r="A144" s="1560"/>
      <c r="B144" s="1561"/>
      <c r="C144" s="1547"/>
      <c r="D144" s="1548"/>
      <c r="E144" s="1548"/>
      <c r="F144" s="1548"/>
      <c r="G144" s="1549"/>
      <c r="H144" s="1443"/>
      <c r="I144" s="1443"/>
      <c r="J144" s="1443"/>
      <c r="M144" s="1444"/>
      <c r="N144" s="1444"/>
      <c r="O144" s="1444"/>
      <c r="P144" s="1444"/>
    </row>
    <row r="145" spans="1:16" s="1436" customFormat="1" ht="17.100000000000001" hidden="1" customHeight="1" x14ac:dyDescent="0.25">
      <c r="A145" s="1560"/>
      <c r="B145" s="1561"/>
      <c r="C145" s="1547"/>
      <c r="D145" s="1548"/>
      <c r="E145" s="1548"/>
      <c r="F145" s="1548"/>
      <c r="G145" s="1549"/>
      <c r="H145" s="1443"/>
      <c r="I145" s="1443"/>
      <c r="J145" s="1443"/>
      <c r="M145" s="1444"/>
      <c r="N145" s="1444"/>
      <c r="O145" s="1444"/>
      <c r="P145" s="1444"/>
    </row>
    <row r="146" spans="1:16" s="1436" customFormat="1" ht="17.100000000000001" hidden="1" customHeight="1" x14ac:dyDescent="0.25">
      <c r="A146" s="1560"/>
      <c r="B146" s="1561"/>
      <c r="C146" s="1547"/>
      <c r="D146" s="1548"/>
      <c r="E146" s="1548"/>
      <c r="F146" s="1548"/>
      <c r="G146" s="1549"/>
      <c r="H146" s="1443"/>
      <c r="I146" s="1443"/>
      <c r="J146" s="1443"/>
      <c r="M146" s="1444"/>
      <c r="N146" s="1444"/>
      <c r="O146" s="1444"/>
      <c r="P146" s="1444"/>
    </row>
    <row r="147" spans="1:16" s="1436" customFormat="1" ht="17.100000000000001" hidden="1" customHeight="1" x14ac:dyDescent="0.25">
      <c r="A147" s="1560"/>
      <c r="B147" s="1561"/>
      <c r="C147" s="1547"/>
      <c r="D147" s="1548"/>
      <c r="E147" s="1548"/>
      <c r="F147" s="1548"/>
      <c r="G147" s="1549"/>
      <c r="H147" s="1443"/>
      <c r="I147" s="1443"/>
      <c r="J147" s="1443"/>
      <c r="M147" s="1444"/>
      <c r="N147" s="1444"/>
      <c r="O147" s="1444"/>
      <c r="P147" s="1444"/>
    </row>
    <row r="148" spans="1:16" s="1436" customFormat="1" ht="17.100000000000001" hidden="1" customHeight="1" x14ac:dyDescent="0.25">
      <c r="A148" s="1560"/>
      <c r="B148" s="1561"/>
      <c r="C148" s="1547"/>
      <c r="D148" s="1548"/>
      <c r="E148" s="1548"/>
      <c r="F148" s="1548"/>
      <c r="G148" s="1549"/>
      <c r="H148" s="1443"/>
      <c r="I148" s="1443"/>
      <c r="J148" s="1443"/>
      <c r="M148" s="1444"/>
      <c r="N148" s="1444"/>
      <c r="O148" s="1444"/>
      <c r="P148" s="1444"/>
    </row>
    <row r="149" spans="1:16" s="1436" customFormat="1" ht="17.100000000000001" hidden="1" customHeight="1" x14ac:dyDescent="0.25">
      <c r="A149" s="1560"/>
      <c r="B149" s="1561"/>
      <c r="C149" s="1547"/>
      <c r="D149" s="1548"/>
      <c r="E149" s="1548"/>
      <c r="F149" s="1548"/>
      <c r="G149" s="1549"/>
      <c r="H149" s="1443"/>
      <c r="I149" s="1443"/>
      <c r="J149" s="1443"/>
      <c r="M149" s="1444"/>
      <c r="N149" s="1444"/>
      <c r="O149" s="1444"/>
      <c r="P149" s="1444"/>
    </row>
    <row r="150" spans="1:16" s="1436" customFormat="1" ht="17.100000000000001" hidden="1" customHeight="1" x14ac:dyDescent="0.25">
      <c r="A150" s="1560"/>
      <c r="B150" s="1561"/>
      <c r="C150" s="1547"/>
      <c r="D150" s="1548"/>
      <c r="E150" s="1548"/>
      <c r="F150" s="1548"/>
      <c r="G150" s="1549"/>
      <c r="H150" s="1443"/>
      <c r="I150" s="1443"/>
      <c r="J150" s="1443"/>
      <c r="M150" s="1444"/>
      <c r="N150" s="1444"/>
      <c r="O150" s="1444"/>
      <c r="P150" s="1444"/>
    </row>
    <row r="151" spans="1:16" s="1436" customFormat="1" ht="17.100000000000001" hidden="1" customHeight="1" x14ac:dyDescent="0.25">
      <c r="A151" s="1560"/>
      <c r="B151" s="1561"/>
      <c r="C151" s="1547"/>
      <c r="D151" s="1548"/>
      <c r="E151" s="1548"/>
      <c r="F151" s="1548"/>
      <c r="G151" s="1549"/>
      <c r="H151" s="1443"/>
      <c r="I151" s="1443"/>
      <c r="J151" s="1443"/>
    </row>
    <row r="152" spans="1:16" s="1436" customFormat="1" ht="17.100000000000001" hidden="1" customHeight="1" x14ac:dyDescent="0.25">
      <c r="A152" s="1560"/>
      <c r="B152" s="1561"/>
      <c r="C152" s="1547"/>
      <c r="D152" s="1548"/>
      <c r="E152" s="1548"/>
      <c r="F152" s="1548"/>
      <c r="G152" s="1549"/>
      <c r="H152" s="1443"/>
      <c r="I152" s="1443"/>
      <c r="J152" s="1443"/>
      <c r="M152" s="1444"/>
      <c r="N152" s="1444"/>
      <c r="O152" s="1444"/>
      <c r="P152" s="1444"/>
    </row>
    <row r="153" spans="1:16" s="1436" customFormat="1" ht="17.100000000000001" hidden="1" customHeight="1" x14ac:dyDescent="0.25">
      <c r="A153" s="1560"/>
      <c r="B153" s="1561"/>
      <c r="C153" s="1547"/>
      <c r="D153" s="1548"/>
      <c r="E153" s="1548"/>
      <c r="F153" s="1548"/>
      <c r="G153" s="1549"/>
      <c r="H153" s="1443"/>
      <c r="I153" s="1443"/>
      <c r="J153" s="1443"/>
      <c r="M153" s="1444"/>
      <c r="N153" s="1444"/>
      <c r="O153" s="1444"/>
      <c r="P153" s="1444"/>
    </row>
    <row r="154" spans="1:16" s="1436" customFormat="1" ht="17.100000000000001" hidden="1" customHeight="1" x14ac:dyDescent="0.25">
      <c r="A154" s="1560"/>
      <c r="B154" s="1561"/>
      <c r="C154" s="1547"/>
      <c r="D154" s="1548"/>
      <c r="E154" s="1548"/>
      <c r="F154" s="1548"/>
      <c r="G154" s="1549"/>
      <c r="H154" s="1443"/>
      <c r="I154" s="1443"/>
      <c r="J154" s="1443"/>
      <c r="M154" s="1444"/>
      <c r="N154" s="1444"/>
      <c r="O154" s="1444"/>
      <c r="P154" s="1444"/>
    </row>
    <row r="155" spans="1:16" s="1436" customFormat="1" ht="17.100000000000001" hidden="1" customHeight="1" x14ac:dyDescent="0.25">
      <c r="A155" s="1560"/>
      <c r="B155" s="1561"/>
      <c r="C155" s="1600"/>
      <c r="D155" s="1601"/>
      <c r="E155" s="1601"/>
      <c r="F155" s="1601"/>
      <c r="G155" s="1602"/>
      <c r="H155" s="1453">
        <f>SUM(H156:H160)</f>
        <v>0</v>
      </c>
      <c r="I155" s="1453">
        <f>SUM(I156:I160)</f>
        <v>0</v>
      </c>
      <c r="J155" s="1453">
        <f>SUM(J156:J160)</f>
        <v>0</v>
      </c>
      <c r="M155" s="1444"/>
      <c r="N155" s="1444"/>
      <c r="O155" s="1444"/>
      <c r="P155" s="1444"/>
    </row>
    <row r="156" spans="1:16" s="1436" customFormat="1" ht="17.100000000000001" hidden="1" customHeight="1" x14ac:dyDescent="0.25">
      <c r="A156" s="1560"/>
      <c r="B156" s="1561"/>
      <c r="C156" s="1547"/>
      <c r="D156" s="1548"/>
      <c r="E156" s="1548"/>
      <c r="F156" s="1548"/>
      <c r="G156" s="1549"/>
      <c r="H156" s="1443"/>
      <c r="I156" s="1443"/>
      <c r="J156" s="1443"/>
      <c r="M156" s="1444"/>
      <c r="N156" s="1444"/>
      <c r="O156" s="1444"/>
      <c r="P156" s="1444"/>
    </row>
    <row r="157" spans="1:16" s="1436" customFormat="1" ht="17.100000000000001" hidden="1" customHeight="1" x14ac:dyDescent="0.25">
      <c r="A157" s="1560"/>
      <c r="B157" s="1561"/>
      <c r="C157" s="1547"/>
      <c r="D157" s="1548"/>
      <c r="E157" s="1548"/>
      <c r="F157" s="1548"/>
      <c r="G157" s="1549"/>
      <c r="H157" s="1443"/>
      <c r="I157" s="1443"/>
      <c r="J157" s="1443"/>
      <c r="M157" s="1444"/>
      <c r="N157" s="1444"/>
      <c r="O157" s="1444"/>
      <c r="P157" s="1444"/>
    </row>
    <row r="158" spans="1:16" s="1436" customFormat="1" ht="17.100000000000001" hidden="1" customHeight="1" x14ac:dyDescent="0.25">
      <c r="A158" s="1560"/>
      <c r="B158" s="1561"/>
      <c r="C158" s="1547"/>
      <c r="D158" s="1548"/>
      <c r="E158" s="1548"/>
      <c r="F158" s="1548"/>
      <c r="G158" s="1549"/>
      <c r="H158" s="1443"/>
      <c r="I158" s="1443"/>
      <c r="J158" s="1443"/>
      <c r="M158" s="1444"/>
      <c r="N158" s="1444"/>
      <c r="O158" s="1444"/>
      <c r="P158" s="1444"/>
    </row>
    <row r="159" spans="1:16" s="1436" customFormat="1" ht="17.100000000000001" hidden="1" customHeight="1" x14ac:dyDescent="0.25">
      <c r="A159" s="1560"/>
      <c r="B159" s="1561"/>
      <c r="C159" s="1547"/>
      <c r="D159" s="1548"/>
      <c r="E159" s="1548"/>
      <c r="F159" s="1548"/>
      <c r="G159" s="1549"/>
      <c r="H159" s="1443"/>
      <c r="I159" s="1443"/>
      <c r="J159" s="1443"/>
      <c r="M159" s="1444"/>
      <c r="N159" s="1444"/>
      <c r="O159" s="1444"/>
      <c r="P159" s="1444"/>
    </row>
    <row r="160" spans="1:16" s="1436" customFormat="1" ht="17.100000000000001" hidden="1" customHeight="1" x14ac:dyDescent="0.25">
      <c r="A160" s="1562"/>
      <c r="B160" s="1563"/>
      <c r="C160" s="1547"/>
      <c r="D160" s="1548"/>
      <c r="E160" s="1548"/>
      <c r="F160" s="1548"/>
      <c r="G160" s="1549"/>
      <c r="H160" s="1443"/>
      <c r="I160" s="1443"/>
      <c r="J160" s="1443"/>
    </row>
    <row r="161" spans="1:16" s="1436" customFormat="1" ht="20.100000000000001" customHeight="1" x14ac:dyDescent="0.25">
      <c r="A161" s="1554" t="s">
        <v>1037</v>
      </c>
      <c r="B161" s="1555"/>
      <c r="C161" s="1555"/>
      <c r="D161" s="1555"/>
      <c r="E161" s="1555"/>
      <c r="F161" s="1555"/>
      <c r="G161" s="1556"/>
      <c r="H161" s="1442">
        <f>H78+H90+H103+H116+H127+H155</f>
        <v>29286939.640000001</v>
      </c>
      <c r="I161" s="1442">
        <f>I78+I90+I103+I116+I127+I155</f>
        <v>29236022.950000003</v>
      </c>
      <c r="J161" s="1442">
        <f>J78+J90+J103+J116+J127+J155</f>
        <v>29305800.060000002</v>
      </c>
    </row>
    <row r="162" spans="1:16" s="1436" customFormat="1" ht="15" customHeight="1" x14ac:dyDescent="0.25">
      <c r="A162" s="1449"/>
      <c r="B162" s="1449"/>
      <c r="C162" s="1449"/>
      <c r="D162" s="1449"/>
      <c r="E162" s="1449"/>
      <c r="F162" s="1449"/>
      <c r="G162" s="1449"/>
      <c r="H162" s="1449"/>
      <c r="I162" s="1449"/>
      <c r="J162" s="1449"/>
    </row>
    <row r="163" spans="1:16" s="1436" customFormat="1" ht="20.100000000000001" customHeight="1" x14ac:dyDescent="0.25">
      <c r="A163" s="1569" t="s">
        <v>1062</v>
      </c>
      <c r="B163" s="1569"/>
      <c r="C163" s="1569"/>
      <c r="D163" s="1569"/>
      <c r="E163" s="1569"/>
      <c r="F163" s="1569"/>
      <c r="G163" s="1569"/>
      <c r="H163" s="1569"/>
      <c r="I163" s="1569"/>
      <c r="J163" s="1569"/>
    </row>
    <row r="164" spans="1:16" s="1436" customFormat="1" ht="12" customHeight="1" x14ac:dyDescent="0.25">
      <c r="A164" s="1446"/>
      <c r="B164" s="1446"/>
      <c r="C164" s="1446"/>
      <c r="D164" s="1446"/>
      <c r="E164" s="1446"/>
      <c r="F164" s="1446"/>
      <c r="G164" s="1446"/>
      <c r="H164" s="1446"/>
      <c r="I164" s="1446"/>
      <c r="J164" s="1446"/>
    </row>
    <row r="165" spans="1:16" s="1436" customFormat="1" ht="36.75" customHeight="1" x14ac:dyDescent="0.25">
      <c r="A165" s="1570" t="s">
        <v>1038</v>
      </c>
      <c r="B165" s="1571"/>
      <c r="C165" s="1594" t="s">
        <v>105</v>
      </c>
      <c r="D165" s="1595"/>
      <c r="E165" s="1595"/>
      <c r="F165" s="1595"/>
      <c r="G165" s="1596"/>
      <c r="H165" s="1557" t="s">
        <v>104</v>
      </c>
      <c r="I165" s="1557"/>
      <c r="J165" s="1557"/>
    </row>
    <row r="166" spans="1:16" s="1436" customFormat="1" ht="45" customHeight="1" x14ac:dyDescent="0.25">
      <c r="A166" s="1572"/>
      <c r="B166" s="1573"/>
      <c r="C166" s="1597"/>
      <c r="D166" s="1598"/>
      <c r="E166" s="1598"/>
      <c r="F166" s="1598"/>
      <c r="G166" s="1599"/>
      <c r="H166" s="1445">
        <f>H17</f>
        <v>2026</v>
      </c>
      <c r="I166" s="1445">
        <f>I17</f>
        <v>2027</v>
      </c>
      <c r="J166" s="1445">
        <f>J17</f>
        <v>2028</v>
      </c>
    </row>
    <row r="167" spans="1:16" s="1436" customFormat="1" ht="16.5" x14ac:dyDescent="0.25">
      <c r="A167" s="1558">
        <v>134</v>
      </c>
      <c r="B167" s="1559"/>
      <c r="C167" s="1547" t="s">
        <v>1058</v>
      </c>
      <c r="D167" s="1548"/>
      <c r="E167" s="1548"/>
      <c r="F167" s="1548"/>
      <c r="G167" s="1549"/>
      <c r="H167" s="1443"/>
      <c r="I167" s="1443"/>
      <c r="J167" s="1443"/>
      <c r="M167" s="1444"/>
      <c r="N167" s="1444"/>
      <c r="O167" s="1444"/>
      <c r="P167" s="1444"/>
    </row>
    <row r="168" spans="1:16" s="1436" customFormat="1" ht="16.5" hidden="1" x14ac:dyDescent="0.25">
      <c r="A168" s="1560"/>
      <c r="B168" s="1561"/>
      <c r="C168" s="1547"/>
      <c r="D168" s="1548"/>
      <c r="E168" s="1548"/>
      <c r="F168" s="1548"/>
      <c r="G168" s="1549"/>
      <c r="H168" s="1443"/>
      <c r="I168" s="1443"/>
      <c r="J168" s="1443"/>
      <c r="M168" s="1444"/>
      <c r="N168" s="1444"/>
      <c r="O168" s="1444"/>
      <c r="P168" s="1444"/>
    </row>
    <row r="169" spans="1:16" s="1436" customFormat="1" ht="16.5" hidden="1" x14ac:dyDescent="0.25">
      <c r="A169" s="1560"/>
      <c r="B169" s="1561"/>
      <c r="C169" s="1547"/>
      <c r="D169" s="1548"/>
      <c r="E169" s="1548"/>
      <c r="F169" s="1548"/>
      <c r="G169" s="1549"/>
      <c r="H169" s="1443"/>
      <c r="I169" s="1443"/>
      <c r="J169" s="1443"/>
    </row>
    <row r="170" spans="1:16" s="1436" customFormat="1" ht="16.5" hidden="1" x14ac:dyDescent="0.25">
      <c r="A170" s="1560"/>
      <c r="B170" s="1561"/>
      <c r="C170" s="1547"/>
      <c r="D170" s="1548"/>
      <c r="E170" s="1548"/>
      <c r="F170" s="1548"/>
      <c r="G170" s="1549"/>
      <c r="H170" s="1443"/>
      <c r="I170" s="1443"/>
      <c r="J170" s="1443"/>
      <c r="M170" s="1444"/>
      <c r="N170" s="1444"/>
      <c r="O170" s="1444"/>
      <c r="P170" s="1444"/>
    </row>
    <row r="171" spans="1:16" s="1436" customFormat="1" ht="16.5" hidden="1" x14ac:dyDescent="0.25">
      <c r="A171" s="1560"/>
      <c r="B171" s="1561"/>
      <c r="C171" s="1547"/>
      <c r="D171" s="1548"/>
      <c r="E171" s="1548"/>
      <c r="F171" s="1548"/>
      <c r="G171" s="1549"/>
      <c r="H171" s="1443"/>
      <c r="I171" s="1443"/>
      <c r="J171" s="1443"/>
      <c r="M171" s="1444"/>
      <c r="N171" s="1444"/>
      <c r="O171" s="1444"/>
      <c r="P171" s="1444"/>
    </row>
    <row r="172" spans="1:16" s="1436" customFormat="1" ht="16.5" hidden="1" x14ac:dyDescent="0.25">
      <c r="A172" s="1562"/>
      <c r="B172" s="1563"/>
      <c r="C172" s="1547"/>
      <c r="D172" s="1548"/>
      <c r="E172" s="1548"/>
      <c r="F172" s="1548"/>
      <c r="G172" s="1549"/>
      <c r="H172" s="1443"/>
      <c r="I172" s="1443"/>
      <c r="J172" s="1443"/>
    </row>
    <row r="173" spans="1:16" s="1436" customFormat="1" ht="20.100000000000001" customHeight="1" x14ac:dyDescent="0.25">
      <c r="A173" s="1554" t="s">
        <v>1037</v>
      </c>
      <c r="B173" s="1555"/>
      <c r="C173" s="1555"/>
      <c r="D173" s="1555"/>
      <c r="E173" s="1555"/>
      <c r="F173" s="1555"/>
      <c r="G173" s="1556"/>
      <c r="H173" s="1442">
        <f>SUM(H167:H172)</f>
        <v>0</v>
      </c>
      <c r="I173" s="1442">
        <f>SUM(I167:I172)</f>
        <v>0</v>
      </c>
      <c r="J173" s="1442">
        <f>SUM(J167:J172)</f>
        <v>0</v>
      </c>
    </row>
    <row r="174" spans="1:16" s="1436" customFormat="1" ht="15" customHeight="1" x14ac:dyDescent="0.25">
      <c r="A174" s="1449"/>
      <c r="B174" s="1449"/>
      <c r="C174" s="1449"/>
      <c r="D174" s="1449"/>
      <c r="E174" s="1449"/>
      <c r="F174" s="1449"/>
      <c r="G174" s="1449"/>
      <c r="H174" s="1449"/>
      <c r="I174" s="1449"/>
      <c r="J174" s="1449"/>
    </row>
    <row r="175" spans="1:16" s="1436" customFormat="1" ht="20.100000000000001" customHeight="1" x14ac:dyDescent="0.25">
      <c r="A175" s="1569" t="s">
        <v>1061</v>
      </c>
      <c r="B175" s="1569"/>
      <c r="C175" s="1569"/>
      <c r="D175" s="1569"/>
      <c r="E175" s="1569"/>
      <c r="F175" s="1569"/>
      <c r="G175" s="1569"/>
      <c r="H175" s="1569"/>
      <c r="I175" s="1569"/>
      <c r="J175" s="1569"/>
    </row>
    <row r="176" spans="1:16" s="1436" customFormat="1" ht="15.75" x14ac:dyDescent="0.25">
      <c r="A176" s="1446"/>
      <c r="B176" s="1446"/>
      <c r="C176" s="1446"/>
      <c r="D176" s="1446"/>
      <c r="E176" s="1446"/>
      <c r="F176" s="1446"/>
      <c r="G176" s="1446"/>
      <c r="H176" s="1446"/>
      <c r="I176" s="1446"/>
      <c r="J176" s="1446"/>
    </row>
    <row r="177" spans="1:16" s="1436" customFormat="1" ht="36.75" customHeight="1" x14ac:dyDescent="0.25">
      <c r="A177" s="1570" t="s">
        <v>1038</v>
      </c>
      <c r="B177" s="1571"/>
      <c r="C177" s="1594" t="s">
        <v>105</v>
      </c>
      <c r="D177" s="1595"/>
      <c r="E177" s="1595"/>
      <c r="F177" s="1595"/>
      <c r="G177" s="1596"/>
      <c r="H177" s="1557" t="s">
        <v>104</v>
      </c>
      <c r="I177" s="1557"/>
      <c r="J177" s="1557"/>
    </row>
    <row r="178" spans="1:16" s="1436" customFormat="1" ht="45" customHeight="1" x14ac:dyDescent="0.25">
      <c r="A178" s="1572"/>
      <c r="B178" s="1573"/>
      <c r="C178" s="1597"/>
      <c r="D178" s="1598"/>
      <c r="E178" s="1598"/>
      <c r="F178" s="1598"/>
      <c r="G178" s="1599"/>
      <c r="H178" s="1445">
        <f>H17</f>
        <v>2026</v>
      </c>
      <c r="I178" s="1445">
        <f>I17</f>
        <v>2027</v>
      </c>
      <c r="J178" s="1445">
        <f>J17</f>
        <v>2028</v>
      </c>
    </row>
    <row r="179" spans="1:16" s="1436" customFormat="1" ht="16.5" x14ac:dyDescent="0.25">
      <c r="A179" s="1558">
        <v>135</v>
      </c>
      <c r="B179" s="1559"/>
      <c r="C179" s="1547" t="s">
        <v>1058</v>
      </c>
      <c r="D179" s="1548"/>
      <c r="E179" s="1548"/>
      <c r="F179" s="1548"/>
      <c r="G179" s="1549"/>
      <c r="H179" s="1443"/>
      <c r="I179" s="1443"/>
      <c r="J179" s="1443"/>
      <c r="M179" s="1444"/>
      <c r="N179" s="1444"/>
      <c r="O179" s="1444"/>
      <c r="P179" s="1444"/>
    </row>
    <row r="180" spans="1:16" s="1436" customFormat="1" ht="16.5" hidden="1" x14ac:dyDescent="0.25">
      <c r="A180" s="1560"/>
      <c r="B180" s="1561"/>
      <c r="C180" s="1547"/>
      <c r="D180" s="1548"/>
      <c r="E180" s="1548"/>
      <c r="F180" s="1548"/>
      <c r="G180" s="1549"/>
      <c r="H180" s="1443"/>
      <c r="I180" s="1443"/>
      <c r="J180" s="1443"/>
      <c r="M180" s="1444"/>
      <c r="N180" s="1444"/>
      <c r="O180" s="1444"/>
      <c r="P180" s="1444"/>
    </row>
    <row r="181" spans="1:16" s="1436" customFormat="1" ht="16.5" hidden="1" x14ac:dyDescent="0.25">
      <c r="A181" s="1560"/>
      <c r="B181" s="1561"/>
      <c r="C181" s="1547"/>
      <c r="D181" s="1548"/>
      <c r="E181" s="1548"/>
      <c r="F181" s="1548"/>
      <c r="G181" s="1549"/>
      <c r="H181" s="1443"/>
      <c r="I181" s="1443"/>
      <c r="J181" s="1443"/>
    </row>
    <row r="182" spans="1:16" s="1436" customFormat="1" ht="16.5" hidden="1" x14ac:dyDescent="0.25">
      <c r="A182" s="1560"/>
      <c r="B182" s="1561"/>
      <c r="C182" s="1547"/>
      <c r="D182" s="1548"/>
      <c r="E182" s="1548"/>
      <c r="F182" s="1548"/>
      <c r="G182" s="1549"/>
      <c r="H182" s="1443"/>
      <c r="I182" s="1443"/>
      <c r="J182" s="1443"/>
      <c r="M182" s="1444"/>
      <c r="N182" s="1444"/>
      <c r="O182" s="1444"/>
      <c r="P182" s="1444"/>
    </row>
    <row r="183" spans="1:16" s="1436" customFormat="1" ht="16.5" hidden="1" x14ac:dyDescent="0.25">
      <c r="A183" s="1560"/>
      <c r="B183" s="1561"/>
      <c r="C183" s="1547"/>
      <c r="D183" s="1548"/>
      <c r="E183" s="1548"/>
      <c r="F183" s="1548"/>
      <c r="G183" s="1549"/>
      <c r="H183" s="1443"/>
      <c r="I183" s="1443"/>
      <c r="J183" s="1443"/>
      <c r="M183" s="1444"/>
      <c r="N183" s="1444"/>
      <c r="O183" s="1444"/>
      <c r="P183" s="1444"/>
    </row>
    <row r="184" spans="1:16" s="1436" customFormat="1" ht="16.5" hidden="1" x14ac:dyDescent="0.25">
      <c r="A184" s="1562"/>
      <c r="B184" s="1563"/>
      <c r="C184" s="1547"/>
      <c r="D184" s="1548"/>
      <c r="E184" s="1548"/>
      <c r="F184" s="1548"/>
      <c r="G184" s="1549"/>
      <c r="H184" s="1443"/>
      <c r="I184" s="1443"/>
      <c r="J184" s="1443"/>
    </row>
    <row r="185" spans="1:16" s="1436" customFormat="1" ht="18.75" customHeight="1" x14ac:dyDescent="0.25">
      <c r="A185" s="1554" t="s">
        <v>1037</v>
      </c>
      <c r="B185" s="1555"/>
      <c r="C185" s="1555"/>
      <c r="D185" s="1555"/>
      <c r="E185" s="1555"/>
      <c r="F185" s="1555"/>
      <c r="G185" s="1556"/>
      <c r="H185" s="1442">
        <f>SUM(H179:H184)</f>
        <v>0</v>
      </c>
      <c r="I185" s="1442">
        <f>SUM(I179:I184)</f>
        <v>0</v>
      </c>
      <c r="J185" s="1442">
        <f>SUM(J179:J184)</f>
        <v>0</v>
      </c>
    </row>
    <row r="186" spans="1:16" s="1436" customFormat="1" ht="15" customHeight="1" x14ac:dyDescent="0.25">
      <c r="A186" s="1449"/>
      <c r="B186" s="1449"/>
      <c r="C186" s="1449"/>
      <c r="D186" s="1449"/>
      <c r="E186" s="1449"/>
      <c r="F186" s="1449"/>
      <c r="G186" s="1449"/>
      <c r="H186" s="1449"/>
      <c r="I186" s="1449"/>
      <c r="J186" s="1449"/>
    </row>
    <row r="187" spans="1:16" s="1436" customFormat="1" ht="20.100000000000001" customHeight="1" x14ac:dyDescent="0.25">
      <c r="A187" s="1569" t="s">
        <v>1060</v>
      </c>
      <c r="B187" s="1569"/>
      <c r="C187" s="1569"/>
      <c r="D187" s="1569"/>
      <c r="E187" s="1569"/>
      <c r="F187" s="1569"/>
      <c r="G187" s="1569"/>
      <c r="H187" s="1569"/>
      <c r="I187" s="1569"/>
      <c r="J187" s="1569"/>
    </row>
    <row r="188" spans="1:16" s="1436" customFormat="1" ht="15.75" x14ac:dyDescent="0.25">
      <c r="A188" s="1446"/>
      <c r="B188" s="1446"/>
      <c r="C188" s="1446"/>
      <c r="D188" s="1446"/>
      <c r="E188" s="1446"/>
      <c r="F188" s="1446"/>
      <c r="G188" s="1446"/>
      <c r="H188" s="1446"/>
      <c r="I188" s="1446"/>
      <c r="J188" s="1446"/>
    </row>
    <row r="189" spans="1:16" s="1436" customFormat="1" ht="36.75" customHeight="1" x14ac:dyDescent="0.25">
      <c r="A189" s="1570" t="s">
        <v>1038</v>
      </c>
      <c r="B189" s="1571"/>
      <c r="C189" s="1594" t="s">
        <v>105</v>
      </c>
      <c r="D189" s="1595"/>
      <c r="E189" s="1595"/>
      <c r="F189" s="1595"/>
      <c r="G189" s="1596"/>
      <c r="H189" s="1557" t="s">
        <v>104</v>
      </c>
      <c r="I189" s="1557"/>
      <c r="J189" s="1557"/>
    </row>
    <row r="190" spans="1:16" s="1436" customFormat="1" ht="45" customHeight="1" x14ac:dyDescent="0.25">
      <c r="A190" s="1572"/>
      <c r="B190" s="1573"/>
      <c r="C190" s="1597"/>
      <c r="D190" s="1598"/>
      <c r="E190" s="1598"/>
      <c r="F190" s="1598"/>
      <c r="G190" s="1599"/>
      <c r="H190" s="1445">
        <f>H17</f>
        <v>2026</v>
      </c>
      <c r="I190" s="1445">
        <f>I17</f>
        <v>2027</v>
      </c>
      <c r="J190" s="1445">
        <f>J17</f>
        <v>2028</v>
      </c>
    </row>
    <row r="191" spans="1:16" s="1436" customFormat="1" ht="16.5" x14ac:dyDescent="0.25">
      <c r="A191" s="1558">
        <v>136</v>
      </c>
      <c r="B191" s="1559"/>
      <c r="C191" s="1547" t="s">
        <v>1058</v>
      </c>
      <c r="D191" s="1548"/>
      <c r="E191" s="1548"/>
      <c r="F191" s="1548"/>
      <c r="G191" s="1549"/>
      <c r="H191" s="1443"/>
      <c r="I191" s="1443"/>
      <c r="J191" s="1443"/>
      <c r="M191" s="1444"/>
      <c r="N191" s="1444"/>
      <c r="O191" s="1444"/>
      <c r="P191" s="1444"/>
    </row>
    <row r="192" spans="1:16" s="1436" customFormat="1" ht="16.5" hidden="1" x14ac:dyDescent="0.25">
      <c r="A192" s="1560"/>
      <c r="B192" s="1561"/>
      <c r="C192" s="1547"/>
      <c r="D192" s="1548"/>
      <c r="E192" s="1548"/>
      <c r="F192" s="1548"/>
      <c r="G192" s="1549"/>
      <c r="H192" s="1443"/>
      <c r="I192" s="1443"/>
      <c r="J192" s="1443"/>
      <c r="M192" s="1444"/>
      <c r="N192" s="1444"/>
      <c r="O192" s="1444"/>
      <c r="P192" s="1444"/>
    </row>
    <row r="193" spans="1:16" s="1436" customFormat="1" ht="16.5" hidden="1" x14ac:dyDescent="0.25">
      <c r="A193" s="1560"/>
      <c r="B193" s="1561"/>
      <c r="C193" s="1547"/>
      <c r="D193" s="1548"/>
      <c r="E193" s="1548"/>
      <c r="F193" s="1548"/>
      <c r="G193" s="1549"/>
      <c r="H193" s="1443"/>
      <c r="I193" s="1443"/>
      <c r="J193" s="1443"/>
    </row>
    <row r="194" spans="1:16" s="1436" customFormat="1" ht="16.5" hidden="1" x14ac:dyDescent="0.25">
      <c r="A194" s="1560"/>
      <c r="B194" s="1561"/>
      <c r="C194" s="1547"/>
      <c r="D194" s="1548"/>
      <c r="E194" s="1548"/>
      <c r="F194" s="1548"/>
      <c r="G194" s="1549"/>
      <c r="H194" s="1443"/>
      <c r="I194" s="1443"/>
      <c r="J194" s="1443"/>
      <c r="M194" s="1444"/>
      <c r="N194" s="1444"/>
      <c r="O194" s="1444"/>
      <c r="P194" s="1444"/>
    </row>
    <row r="195" spans="1:16" s="1436" customFormat="1" ht="16.5" hidden="1" x14ac:dyDescent="0.25">
      <c r="A195" s="1560"/>
      <c r="B195" s="1561"/>
      <c r="C195" s="1547"/>
      <c r="D195" s="1548"/>
      <c r="E195" s="1548"/>
      <c r="F195" s="1548"/>
      <c r="G195" s="1549"/>
      <c r="H195" s="1443"/>
      <c r="I195" s="1443"/>
      <c r="J195" s="1443"/>
      <c r="M195" s="1444"/>
      <c r="N195" s="1444"/>
      <c r="O195" s="1444"/>
      <c r="P195" s="1444"/>
    </row>
    <row r="196" spans="1:16" s="1436" customFormat="1" ht="16.5" hidden="1" x14ac:dyDescent="0.25">
      <c r="A196" s="1562"/>
      <c r="B196" s="1563"/>
      <c r="C196" s="1547"/>
      <c r="D196" s="1548"/>
      <c r="E196" s="1548"/>
      <c r="F196" s="1548"/>
      <c r="G196" s="1549"/>
      <c r="H196" s="1443"/>
      <c r="I196" s="1443"/>
      <c r="J196" s="1443"/>
    </row>
    <row r="197" spans="1:16" s="1436" customFormat="1" ht="18.75" customHeight="1" x14ac:dyDescent="0.25">
      <c r="A197" s="1554" t="s">
        <v>1037</v>
      </c>
      <c r="B197" s="1555"/>
      <c r="C197" s="1555"/>
      <c r="D197" s="1555"/>
      <c r="E197" s="1555"/>
      <c r="F197" s="1555"/>
      <c r="G197" s="1556"/>
      <c r="H197" s="1442">
        <f>SUM(H191:H196)</f>
        <v>0</v>
      </c>
      <c r="I197" s="1442">
        <f>SUM(I191:I196)</f>
        <v>0</v>
      </c>
      <c r="J197" s="1442">
        <f>SUM(J191:J196)</f>
        <v>0</v>
      </c>
    </row>
    <row r="198" spans="1:16" s="1436" customFormat="1" ht="15" customHeight="1" x14ac:dyDescent="0.25">
      <c r="A198" s="1449"/>
      <c r="B198" s="1449"/>
      <c r="C198" s="1449"/>
      <c r="D198" s="1449"/>
      <c r="E198" s="1449"/>
      <c r="F198" s="1449"/>
      <c r="G198" s="1449"/>
      <c r="H198" s="1449"/>
      <c r="I198" s="1449"/>
      <c r="J198" s="1449"/>
    </row>
    <row r="199" spans="1:16" s="1436" customFormat="1" ht="20.100000000000001" customHeight="1" x14ac:dyDescent="0.25">
      <c r="A199" s="1569" t="s">
        <v>1059</v>
      </c>
      <c r="B199" s="1569"/>
      <c r="C199" s="1569"/>
      <c r="D199" s="1569"/>
      <c r="E199" s="1569"/>
      <c r="F199" s="1569"/>
      <c r="G199" s="1569"/>
      <c r="H199" s="1569"/>
      <c r="I199" s="1569"/>
      <c r="J199" s="1569"/>
    </row>
    <row r="200" spans="1:16" s="1436" customFormat="1" ht="15.75" x14ac:dyDescent="0.25">
      <c r="A200" s="1446"/>
      <c r="B200" s="1446"/>
      <c r="C200" s="1446"/>
      <c r="D200" s="1446"/>
      <c r="E200" s="1446"/>
      <c r="F200" s="1446"/>
      <c r="G200" s="1446"/>
      <c r="H200" s="1446"/>
      <c r="I200" s="1446"/>
      <c r="J200" s="1446"/>
    </row>
    <row r="201" spans="1:16" s="1436" customFormat="1" ht="36.75" customHeight="1" x14ac:dyDescent="0.25">
      <c r="A201" s="1570" t="s">
        <v>1038</v>
      </c>
      <c r="B201" s="1571"/>
      <c r="C201" s="1594" t="s">
        <v>105</v>
      </c>
      <c r="D201" s="1595"/>
      <c r="E201" s="1595"/>
      <c r="F201" s="1595"/>
      <c r="G201" s="1596"/>
      <c r="H201" s="1557" t="s">
        <v>104</v>
      </c>
      <c r="I201" s="1557"/>
      <c r="J201" s="1557"/>
    </row>
    <row r="202" spans="1:16" s="1436" customFormat="1" ht="45" customHeight="1" x14ac:dyDescent="0.25">
      <c r="A202" s="1572"/>
      <c r="B202" s="1573"/>
      <c r="C202" s="1597"/>
      <c r="D202" s="1598"/>
      <c r="E202" s="1598"/>
      <c r="F202" s="1598"/>
      <c r="G202" s="1599"/>
      <c r="H202" s="1445">
        <f>H17</f>
        <v>2026</v>
      </c>
      <c r="I202" s="1445">
        <f>I17</f>
        <v>2027</v>
      </c>
      <c r="J202" s="1445">
        <f>J17</f>
        <v>2028</v>
      </c>
    </row>
    <row r="203" spans="1:16" s="1436" customFormat="1" ht="16.5" x14ac:dyDescent="0.25">
      <c r="A203" s="1558">
        <v>139</v>
      </c>
      <c r="B203" s="1559"/>
      <c r="C203" s="1547" t="s">
        <v>1058</v>
      </c>
      <c r="D203" s="1548"/>
      <c r="E203" s="1548"/>
      <c r="F203" s="1548"/>
      <c r="G203" s="1549"/>
      <c r="H203" s="1443"/>
      <c r="I203" s="1443"/>
      <c r="J203" s="1443"/>
      <c r="M203" s="1444"/>
      <c r="N203" s="1444"/>
      <c r="O203" s="1444"/>
      <c r="P203" s="1444"/>
    </row>
    <row r="204" spans="1:16" s="1436" customFormat="1" ht="16.5" hidden="1" x14ac:dyDescent="0.25">
      <c r="A204" s="1560"/>
      <c r="B204" s="1561"/>
      <c r="C204" s="1547"/>
      <c r="D204" s="1548"/>
      <c r="E204" s="1548"/>
      <c r="F204" s="1548"/>
      <c r="G204" s="1549"/>
      <c r="H204" s="1443"/>
      <c r="I204" s="1443"/>
      <c r="J204" s="1443"/>
      <c r="M204" s="1444"/>
      <c r="N204" s="1444"/>
      <c r="O204" s="1444"/>
      <c r="P204" s="1444"/>
    </row>
    <row r="205" spans="1:16" s="1436" customFormat="1" ht="16.5" hidden="1" x14ac:dyDescent="0.25">
      <c r="A205" s="1560"/>
      <c r="B205" s="1561"/>
      <c r="C205" s="1547"/>
      <c r="D205" s="1548"/>
      <c r="E205" s="1548"/>
      <c r="F205" s="1548"/>
      <c r="G205" s="1549"/>
      <c r="H205" s="1443"/>
      <c r="I205" s="1443"/>
      <c r="J205" s="1443"/>
    </row>
    <row r="206" spans="1:16" s="1436" customFormat="1" ht="16.5" hidden="1" x14ac:dyDescent="0.25">
      <c r="A206" s="1560"/>
      <c r="B206" s="1561"/>
      <c r="C206" s="1547"/>
      <c r="D206" s="1548"/>
      <c r="E206" s="1548"/>
      <c r="F206" s="1548"/>
      <c r="G206" s="1549"/>
      <c r="H206" s="1443"/>
      <c r="I206" s="1443"/>
      <c r="J206" s="1443"/>
      <c r="M206" s="1444"/>
      <c r="N206" s="1444"/>
      <c r="O206" s="1444"/>
      <c r="P206" s="1444"/>
    </row>
    <row r="207" spans="1:16" s="1436" customFormat="1" ht="16.5" hidden="1" x14ac:dyDescent="0.25">
      <c r="A207" s="1560"/>
      <c r="B207" s="1561"/>
      <c r="C207" s="1547"/>
      <c r="D207" s="1548"/>
      <c r="E207" s="1548"/>
      <c r="F207" s="1548"/>
      <c r="G207" s="1549"/>
      <c r="H207" s="1443"/>
      <c r="I207" s="1443"/>
      <c r="J207" s="1443"/>
      <c r="M207" s="1444"/>
      <c r="N207" s="1444"/>
      <c r="O207" s="1444"/>
      <c r="P207" s="1444"/>
    </row>
    <row r="208" spans="1:16" s="1436" customFormat="1" ht="16.5" hidden="1" x14ac:dyDescent="0.25">
      <c r="A208" s="1562"/>
      <c r="B208" s="1563"/>
      <c r="C208" s="1547"/>
      <c r="D208" s="1548"/>
      <c r="E208" s="1548"/>
      <c r="F208" s="1548"/>
      <c r="G208" s="1549"/>
      <c r="H208" s="1443"/>
      <c r="I208" s="1443"/>
      <c r="J208" s="1443"/>
    </row>
    <row r="209" spans="1:16" s="1436" customFormat="1" ht="20.100000000000001" customHeight="1" x14ac:dyDescent="0.25">
      <c r="A209" s="1554" t="s">
        <v>1037</v>
      </c>
      <c r="B209" s="1555"/>
      <c r="C209" s="1555"/>
      <c r="D209" s="1555"/>
      <c r="E209" s="1555"/>
      <c r="F209" s="1555"/>
      <c r="G209" s="1556"/>
      <c r="H209" s="1442">
        <f>SUM(H203:H208)</f>
        <v>0</v>
      </c>
      <c r="I209" s="1442">
        <f>SUM(I203:I208)</f>
        <v>0</v>
      </c>
      <c r="J209" s="1442">
        <f>SUM(J203:J208)</f>
        <v>0</v>
      </c>
    </row>
    <row r="210" spans="1:16" s="1436" customFormat="1" ht="20.100000000000001" customHeight="1" x14ac:dyDescent="0.25">
      <c r="A210" s="1582" t="s">
        <v>1057</v>
      </c>
      <c r="B210" s="1583"/>
      <c r="C210" s="1583"/>
      <c r="D210" s="1583"/>
      <c r="E210" s="1583"/>
      <c r="F210" s="1583"/>
      <c r="G210" s="1584"/>
      <c r="H210" s="1441">
        <f>H209+H173+H161+H39+H185+H197+H72</f>
        <v>46797464.642964043</v>
      </c>
      <c r="I210" s="1441">
        <f t="shared" ref="I210:J210" si="3">I209+I173+I161+I39+I185+I197+I72</f>
        <v>46677141.950000003</v>
      </c>
      <c r="J210" s="1441">
        <f t="shared" si="3"/>
        <v>46787971.060000002</v>
      </c>
    </row>
    <row r="211" spans="1:16" s="1436" customFormat="1" ht="15.75" x14ac:dyDescent="0.25">
      <c r="A211" s="1446"/>
      <c r="B211" s="1446"/>
      <c r="C211" s="1446"/>
      <c r="D211" s="1446"/>
      <c r="E211" s="1446"/>
      <c r="F211" s="1446"/>
      <c r="G211" s="1446"/>
      <c r="H211" s="1446"/>
      <c r="I211" s="1446"/>
      <c r="J211" s="1446"/>
    </row>
    <row r="212" spans="1:16" ht="21.75" customHeight="1" x14ac:dyDescent="0.25">
      <c r="A212" s="1585" t="s">
        <v>1056</v>
      </c>
      <c r="B212" s="1585"/>
      <c r="C212" s="1585"/>
      <c r="D212" s="1585"/>
      <c r="E212" s="1585"/>
      <c r="F212" s="1585"/>
      <c r="G212" s="1585"/>
      <c r="H212" s="1585"/>
      <c r="I212" s="1585"/>
      <c r="J212" s="1585"/>
    </row>
    <row r="213" spans="1:16" ht="12" customHeight="1" x14ac:dyDescent="0.25">
      <c r="A213" s="1448"/>
      <c r="B213" s="1447"/>
      <c r="C213" s="1447"/>
      <c r="D213" s="1447"/>
      <c r="E213" s="1447"/>
      <c r="F213" s="1447"/>
      <c r="G213" s="1447"/>
      <c r="H213" s="1447"/>
      <c r="I213" s="1447"/>
      <c r="J213" s="1447"/>
    </row>
    <row r="214" spans="1:16" s="1436" customFormat="1" ht="20.100000000000001" customHeight="1" x14ac:dyDescent="0.25">
      <c r="A214" s="1604" t="s">
        <v>1055</v>
      </c>
      <c r="B214" s="1604"/>
      <c r="C214" s="1604"/>
      <c r="D214" s="1604"/>
      <c r="E214" s="1604"/>
      <c r="F214" s="1604"/>
      <c r="G214" s="1604"/>
      <c r="H214" s="1604"/>
      <c r="I214" s="1604"/>
      <c r="J214" s="1604"/>
    </row>
    <row r="215" spans="1:16" s="1436" customFormat="1" ht="15.75" x14ac:dyDescent="0.25">
      <c r="A215" s="1446"/>
      <c r="B215" s="1446"/>
      <c r="C215" s="1446"/>
      <c r="D215" s="1446"/>
      <c r="E215" s="1446"/>
      <c r="F215" s="1446"/>
      <c r="G215" s="1446"/>
      <c r="H215" s="1446"/>
      <c r="I215" s="1446"/>
      <c r="J215" s="1446"/>
    </row>
    <row r="216" spans="1:16" s="1436" customFormat="1" ht="36.75" customHeight="1" x14ac:dyDescent="0.25">
      <c r="A216" s="1570" t="s">
        <v>1038</v>
      </c>
      <c r="B216" s="1571"/>
      <c r="C216" s="1594" t="s">
        <v>105</v>
      </c>
      <c r="D216" s="1595"/>
      <c r="E216" s="1595"/>
      <c r="F216" s="1595"/>
      <c r="G216" s="1596"/>
      <c r="H216" s="1557" t="s">
        <v>104</v>
      </c>
      <c r="I216" s="1557"/>
      <c r="J216" s="1557"/>
    </row>
    <row r="217" spans="1:16" s="1436" customFormat="1" ht="45" customHeight="1" x14ac:dyDescent="0.25">
      <c r="A217" s="1572"/>
      <c r="B217" s="1573"/>
      <c r="C217" s="1597"/>
      <c r="D217" s="1598"/>
      <c r="E217" s="1598"/>
      <c r="F217" s="1598"/>
      <c r="G217" s="1599"/>
      <c r="H217" s="1445">
        <f>H17</f>
        <v>2026</v>
      </c>
      <c r="I217" s="1445">
        <f>I17</f>
        <v>2027</v>
      </c>
      <c r="J217" s="1445">
        <f>J17</f>
        <v>2028</v>
      </c>
    </row>
    <row r="218" spans="1:16" s="1436" customFormat="1" ht="17.100000000000001" customHeight="1" x14ac:dyDescent="0.25">
      <c r="A218" s="1558">
        <v>141</v>
      </c>
      <c r="B218" s="1559"/>
      <c r="C218" s="1547"/>
      <c r="D218" s="1548"/>
      <c r="E218" s="1548"/>
      <c r="F218" s="1548"/>
      <c r="G218" s="1549"/>
      <c r="H218" s="1443"/>
      <c r="I218" s="1443"/>
      <c r="J218" s="1443"/>
      <c r="M218" s="1444"/>
      <c r="N218" s="1444"/>
      <c r="O218" s="1444"/>
      <c r="P218" s="1444"/>
    </row>
    <row r="219" spans="1:16" s="1436" customFormat="1" ht="17.100000000000001" hidden="1" customHeight="1" x14ac:dyDescent="0.25">
      <c r="A219" s="1560"/>
      <c r="B219" s="1561"/>
      <c r="C219" s="1547"/>
      <c r="D219" s="1548"/>
      <c r="E219" s="1548"/>
      <c r="F219" s="1548"/>
      <c r="G219" s="1549"/>
      <c r="H219" s="1443"/>
      <c r="I219" s="1443"/>
      <c r="J219" s="1443"/>
      <c r="M219" s="1444"/>
      <c r="N219" s="1444"/>
      <c r="O219" s="1444"/>
      <c r="P219" s="1444"/>
    </row>
    <row r="220" spans="1:16" s="1436" customFormat="1" ht="17.100000000000001" hidden="1" customHeight="1" x14ac:dyDescent="0.25">
      <c r="A220" s="1560"/>
      <c r="B220" s="1561"/>
      <c r="C220" s="1547"/>
      <c r="D220" s="1548"/>
      <c r="E220" s="1548"/>
      <c r="F220" s="1548"/>
      <c r="G220" s="1549"/>
      <c r="H220" s="1443"/>
      <c r="I220" s="1443"/>
      <c r="J220" s="1443"/>
    </row>
    <row r="221" spans="1:16" s="1436" customFormat="1" ht="17.100000000000001" hidden="1" customHeight="1" x14ac:dyDescent="0.25">
      <c r="A221" s="1560"/>
      <c r="B221" s="1561"/>
      <c r="C221" s="1547"/>
      <c r="D221" s="1548"/>
      <c r="E221" s="1548"/>
      <c r="F221" s="1548"/>
      <c r="G221" s="1549"/>
      <c r="H221" s="1443"/>
      <c r="I221" s="1443"/>
      <c r="J221" s="1443"/>
      <c r="M221" s="1444"/>
      <c r="N221" s="1444"/>
      <c r="O221" s="1444"/>
      <c r="P221" s="1444"/>
    </row>
    <row r="222" spans="1:16" s="1436" customFormat="1" ht="17.100000000000001" hidden="1" customHeight="1" x14ac:dyDescent="0.25">
      <c r="A222" s="1560"/>
      <c r="B222" s="1561"/>
      <c r="C222" s="1547"/>
      <c r="D222" s="1548"/>
      <c r="E222" s="1548"/>
      <c r="F222" s="1548"/>
      <c r="G222" s="1549"/>
      <c r="H222" s="1443"/>
      <c r="I222" s="1443"/>
      <c r="J222" s="1443"/>
      <c r="M222" s="1444"/>
      <c r="N222" s="1444"/>
      <c r="O222" s="1444"/>
      <c r="P222" s="1444"/>
    </row>
    <row r="223" spans="1:16" s="1436" customFormat="1" ht="17.100000000000001" hidden="1" customHeight="1" x14ac:dyDescent="0.25">
      <c r="A223" s="1562"/>
      <c r="B223" s="1563"/>
      <c r="C223" s="1547"/>
      <c r="D223" s="1548"/>
      <c r="E223" s="1548"/>
      <c r="F223" s="1548"/>
      <c r="G223" s="1549"/>
      <c r="H223" s="1443"/>
      <c r="I223" s="1443"/>
      <c r="J223" s="1443"/>
    </row>
    <row r="224" spans="1:16" s="1436" customFormat="1" ht="20.100000000000001" customHeight="1" x14ac:dyDescent="0.25">
      <c r="A224" s="1554" t="s">
        <v>1037</v>
      </c>
      <c r="B224" s="1555"/>
      <c r="C224" s="1555"/>
      <c r="D224" s="1555"/>
      <c r="E224" s="1555"/>
      <c r="F224" s="1555"/>
      <c r="G224" s="1556"/>
      <c r="H224" s="1442">
        <f>SUM(H218:H223)</f>
        <v>0</v>
      </c>
      <c r="I224" s="1442">
        <f>SUM(I218:I223)</f>
        <v>0</v>
      </c>
      <c r="J224" s="1442">
        <f>SUM(J218:J223)</f>
        <v>0</v>
      </c>
    </row>
    <row r="225" spans="1:16" ht="15" customHeight="1" x14ac:dyDescent="0.25">
      <c r="A225" s="1448"/>
      <c r="B225" s="1447"/>
      <c r="C225" s="1447"/>
      <c r="D225" s="1447"/>
      <c r="E225" s="1447"/>
      <c r="F225" s="1447"/>
      <c r="G225" s="1447"/>
      <c r="H225" s="1447"/>
      <c r="I225" s="1447"/>
      <c r="J225" s="1447"/>
    </row>
    <row r="226" spans="1:16" s="1436" customFormat="1" ht="20.100000000000001" customHeight="1" x14ac:dyDescent="0.25">
      <c r="A226" s="1604" t="s">
        <v>1054</v>
      </c>
      <c r="B226" s="1604"/>
      <c r="C226" s="1604"/>
      <c r="D226" s="1604"/>
      <c r="E226" s="1604"/>
      <c r="F226" s="1604"/>
      <c r="G226" s="1604"/>
      <c r="H226" s="1604"/>
      <c r="I226" s="1604"/>
      <c r="J226" s="1604"/>
    </row>
    <row r="227" spans="1:16" s="1436" customFormat="1" ht="15.75" x14ac:dyDescent="0.25">
      <c r="A227" s="1446"/>
      <c r="B227" s="1446"/>
      <c r="C227" s="1446"/>
      <c r="D227" s="1446"/>
      <c r="E227" s="1446"/>
      <c r="F227" s="1446"/>
      <c r="G227" s="1446"/>
      <c r="H227" s="1446"/>
      <c r="I227" s="1446"/>
      <c r="J227" s="1446"/>
    </row>
    <row r="228" spans="1:16" s="1436" customFormat="1" ht="36.75" customHeight="1" x14ac:dyDescent="0.25">
      <c r="A228" s="1570" t="s">
        <v>1038</v>
      </c>
      <c r="B228" s="1571"/>
      <c r="C228" s="1594" t="s">
        <v>105</v>
      </c>
      <c r="D228" s="1595"/>
      <c r="E228" s="1595"/>
      <c r="F228" s="1595"/>
      <c r="G228" s="1596"/>
      <c r="H228" s="1557" t="s">
        <v>104</v>
      </c>
      <c r="I228" s="1557"/>
      <c r="J228" s="1557"/>
    </row>
    <row r="229" spans="1:16" s="1436" customFormat="1" ht="45" customHeight="1" x14ac:dyDescent="0.25">
      <c r="A229" s="1572"/>
      <c r="B229" s="1573"/>
      <c r="C229" s="1597"/>
      <c r="D229" s="1598"/>
      <c r="E229" s="1598"/>
      <c r="F229" s="1598"/>
      <c r="G229" s="1599"/>
      <c r="H229" s="1445">
        <f>H17</f>
        <v>2026</v>
      </c>
      <c r="I229" s="1445">
        <f>I17</f>
        <v>2027</v>
      </c>
      <c r="J229" s="1445">
        <f>J17</f>
        <v>2028</v>
      </c>
    </row>
    <row r="230" spans="1:16" s="1436" customFormat="1" ht="16.5" x14ac:dyDescent="0.25">
      <c r="A230" s="1558">
        <v>144</v>
      </c>
      <c r="B230" s="1559"/>
      <c r="C230" s="1547"/>
      <c r="D230" s="1548"/>
      <c r="E230" s="1548"/>
      <c r="F230" s="1548"/>
      <c r="G230" s="1549"/>
      <c r="H230" s="1443"/>
      <c r="I230" s="1443"/>
      <c r="J230" s="1443"/>
      <c r="M230" s="1444"/>
      <c r="N230" s="1444"/>
      <c r="O230" s="1444"/>
      <c r="P230" s="1444"/>
    </row>
    <row r="231" spans="1:16" s="1436" customFormat="1" ht="16.5" hidden="1" x14ac:dyDescent="0.25">
      <c r="A231" s="1560"/>
      <c r="B231" s="1561"/>
      <c r="C231" s="1547"/>
      <c r="D231" s="1548"/>
      <c r="E231" s="1548"/>
      <c r="F231" s="1548"/>
      <c r="G231" s="1549"/>
      <c r="H231" s="1443"/>
      <c r="I231" s="1443"/>
      <c r="J231" s="1443"/>
      <c r="M231" s="1444"/>
      <c r="N231" s="1444"/>
      <c r="O231" s="1444"/>
      <c r="P231" s="1444"/>
    </row>
    <row r="232" spans="1:16" s="1436" customFormat="1" ht="16.5" hidden="1" x14ac:dyDescent="0.25">
      <c r="A232" s="1560"/>
      <c r="B232" s="1561"/>
      <c r="C232" s="1547"/>
      <c r="D232" s="1548"/>
      <c r="E232" s="1548"/>
      <c r="F232" s="1548"/>
      <c r="G232" s="1549"/>
      <c r="H232" s="1443"/>
      <c r="I232" s="1443"/>
      <c r="J232" s="1443"/>
    </row>
    <row r="233" spans="1:16" s="1436" customFormat="1" ht="16.5" hidden="1" x14ac:dyDescent="0.25">
      <c r="A233" s="1560"/>
      <c r="B233" s="1561"/>
      <c r="C233" s="1547"/>
      <c r="D233" s="1548"/>
      <c r="E233" s="1548"/>
      <c r="F233" s="1548"/>
      <c r="G233" s="1549"/>
      <c r="H233" s="1443"/>
      <c r="I233" s="1443"/>
      <c r="J233" s="1443"/>
      <c r="M233" s="1444"/>
      <c r="N233" s="1444"/>
      <c r="O233" s="1444"/>
      <c r="P233" s="1444"/>
    </row>
    <row r="234" spans="1:16" s="1436" customFormat="1" ht="16.5" hidden="1" x14ac:dyDescent="0.25">
      <c r="A234" s="1560"/>
      <c r="B234" s="1561"/>
      <c r="C234" s="1547"/>
      <c r="D234" s="1548"/>
      <c r="E234" s="1548"/>
      <c r="F234" s="1548"/>
      <c r="G234" s="1549"/>
      <c r="H234" s="1443"/>
      <c r="I234" s="1443"/>
      <c r="J234" s="1443"/>
      <c r="M234" s="1444"/>
      <c r="N234" s="1444"/>
      <c r="O234" s="1444"/>
      <c r="P234" s="1444"/>
    </row>
    <row r="235" spans="1:16" s="1436" customFormat="1" ht="16.5" hidden="1" x14ac:dyDescent="0.25">
      <c r="A235" s="1562"/>
      <c r="B235" s="1563"/>
      <c r="C235" s="1547"/>
      <c r="D235" s="1548"/>
      <c r="E235" s="1548"/>
      <c r="F235" s="1548"/>
      <c r="G235" s="1549"/>
      <c r="H235" s="1443"/>
      <c r="I235" s="1443"/>
      <c r="J235" s="1443"/>
    </row>
    <row r="236" spans="1:16" s="1436" customFormat="1" ht="20.100000000000001" customHeight="1" x14ac:dyDescent="0.25">
      <c r="A236" s="1554" t="s">
        <v>1037</v>
      </c>
      <c r="B236" s="1555"/>
      <c r="C236" s="1555"/>
      <c r="D236" s="1555"/>
      <c r="E236" s="1555"/>
      <c r="F236" s="1555"/>
      <c r="G236" s="1556"/>
      <c r="H236" s="1442">
        <f>SUM(H230:H235)</f>
        <v>0</v>
      </c>
      <c r="I236" s="1442">
        <f>SUM(I230:I235)</f>
        <v>0</v>
      </c>
      <c r="J236" s="1442">
        <f>SUM(J230:J235)</f>
        <v>0</v>
      </c>
    </row>
    <row r="237" spans="1:16" s="1436" customFormat="1" ht="20.100000000000001" customHeight="1" x14ac:dyDescent="0.25">
      <c r="A237" s="1582" t="s">
        <v>1053</v>
      </c>
      <c r="B237" s="1583"/>
      <c r="C237" s="1583"/>
      <c r="D237" s="1583"/>
      <c r="E237" s="1583"/>
      <c r="F237" s="1583"/>
      <c r="G237" s="1584"/>
      <c r="H237" s="1441">
        <f>H236</f>
        <v>0</v>
      </c>
      <c r="I237" s="1441">
        <f>I236</f>
        <v>0</v>
      </c>
      <c r="J237" s="1441">
        <f>J236</f>
        <v>0</v>
      </c>
    </row>
    <row r="238" spans="1:16" s="1436" customFormat="1" ht="15" customHeight="1" x14ac:dyDescent="0.25">
      <c r="B238" s="1452"/>
      <c r="C238" s="1452"/>
      <c r="D238" s="1452"/>
    </row>
    <row r="239" spans="1:16" s="1436" customFormat="1" ht="21.95" customHeight="1" x14ac:dyDescent="0.25">
      <c r="A239" s="1585" t="s">
        <v>1052</v>
      </c>
      <c r="B239" s="1585"/>
      <c r="C239" s="1585"/>
      <c r="D239" s="1585"/>
      <c r="E239" s="1585"/>
      <c r="F239" s="1585"/>
      <c r="G239" s="1585"/>
      <c r="H239" s="1585"/>
      <c r="I239" s="1585"/>
      <c r="J239" s="1585"/>
    </row>
    <row r="240" spans="1:16" s="1436" customFormat="1" ht="15" customHeight="1" x14ac:dyDescent="0.25">
      <c r="A240" s="1451"/>
      <c r="B240" s="1451"/>
      <c r="C240" s="1451"/>
      <c r="D240" s="1451"/>
      <c r="E240" s="1451"/>
      <c r="F240" s="1451"/>
      <c r="G240" s="1451"/>
      <c r="H240" s="1451"/>
      <c r="I240" s="1451"/>
      <c r="J240" s="1451"/>
    </row>
    <row r="241" spans="1:16" s="1436" customFormat="1" ht="20.100000000000001" customHeight="1" x14ac:dyDescent="0.25">
      <c r="A241" s="1603" t="s">
        <v>1051</v>
      </c>
      <c r="B241" s="1603"/>
      <c r="C241" s="1603"/>
      <c r="D241" s="1603"/>
      <c r="E241" s="1603"/>
      <c r="F241" s="1603"/>
      <c r="G241" s="1603"/>
      <c r="H241" s="1603"/>
      <c r="I241" s="1603"/>
      <c r="J241" s="1603"/>
    </row>
    <row r="242" spans="1:16" s="1436" customFormat="1" ht="15" customHeight="1" x14ac:dyDescent="0.25">
      <c r="A242" s="1446"/>
      <c r="B242" s="1446"/>
      <c r="C242" s="1446"/>
      <c r="D242" s="1446"/>
      <c r="E242" s="1446"/>
      <c r="F242" s="1446"/>
      <c r="G242" s="1446"/>
      <c r="H242" s="1446"/>
      <c r="I242" s="1446"/>
      <c r="J242" s="1446"/>
    </row>
    <row r="243" spans="1:16" s="1436" customFormat="1" ht="36.75" customHeight="1" x14ac:dyDescent="0.25">
      <c r="A243" s="1570" t="s">
        <v>1038</v>
      </c>
      <c r="B243" s="1571"/>
      <c r="C243" s="1594" t="s">
        <v>1047</v>
      </c>
      <c r="D243" s="1595"/>
      <c r="E243" s="1595"/>
      <c r="F243" s="1595"/>
      <c r="G243" s="1596"/>
      <c r="H243" s="1557" t="s">
        <v>104</v>
      </c>
      <c r="I243" s="1557"/>
      <c r="J243" s="1557"/>
    </row>
    <row r="244" spans="1:16" s="1436" customFormat="1" ht="45" customHeight="1" x14ac:dyDescent="0.25">
      <c r="A244" s="1572"/>
      <c r="B244" s="1573"/>
      <c r="C244" s="1597"/>
      <c r="D244" s="1598"/>
      <c r="E244" s="1598"/>
      <c r="F244" s="1598"/>
      <c r="G244" s="1599"/>
      <c r="H244" s="1445">
        <f>H17</f>
        <v>2026</v>
      </c>
      <c r="I244" s="1445">
        <f>I17</f>
        <v>2027</v>
      </c>
      <c r="J244" s="1445">
        <f>J17</f>
        <v>2028</v>
      </c>
    </row>
    <row r="245" spans="1:16" s="1436" customFormat="1" ht="17.100000000000001" customHeight="1" x14ac:dyDescent="0.25">
      <c r="A245" s="1558">
        <v>152</v>
      </c>
      <c r="B245" s="1559"/>
      <c r="C245" s="1547" t="s">
        <v>1204</v>
      </c>
      <c r="D245" s="1548"/>
      <c r="E245" s="1548"/>
      <c r="F245" s="1548"/>
      <c r="G245" s="1549"/>
      <c r="H245" s="1443">
        <v>53738</v>
      </c>
      <c r="I245" s="1443"/>
      <c r="J245" s="1443"/>
      <c r="M245" s="1444"/>
      <c r="N245" s="1444"/>
      <c r="O245" s="1444"/>
      <c r="P245" s="1444"/>
    </row>
    <row r="246" spans="1:16" s="1436" customFormat="1" ht="17.100000000000001" hidden="1" customHeight="1" x14ac:dyDescent="0.25">
      <c r="A246" s="1560"/>
      <c r="B246" s="1561"/>
      <c r="C246" s="1547"/>
      <c r="D246" s="1548"/>
      <c r="E246" s="1548"/>
      <c r="F246" s="1548"/>
      <c r="G246" s="1549"/>
      <c r="H246" s="1443"/>
      <c r="I246" s="1443"/>
      <c r="J246" s="1443"/>
      <c r="M246" s="1444"/>
      <c r="N246" s="1444"/>
      <c r="O246" s="1444"/>
      <c r="P246" s="1444"/>
    </row>
    <row r="247" spans="1:16" s="1436" customFormat="1" ht="17.100000000000001" hidden="1" customHeight="1" x14ac:dyDescent="0.25">
      <c r="A247" s="1560"/>
      <c r="B247" s="1561"/>
      <c r="C247" s="1547"/>
      <c r="D247" s="1548"/>
      <c r="E247" s="1548"/>
      <c r="F247" s="1548"/>
      <c r="G247" s="1549"/>
      <c r="H247" s="1443"/>
      <c r="I247" s="1443"/>
      <c r="J247" s="1443"/>
    </row>
    <row r="248" spans="1:16" s="1436" customFormat="1" ht="17.100000000000001" hidden="1" customHeight="1" x14ac:dyDescent="0.25">
      <c r="A248" s="1560"/>
      <c r="B248" s="1561"/>
      <c r="C248" s="1547"/>
      <c r="D248" s="1548"/>
      <c r="E248" s="1548"/>
      <c r="F248" s="1548"/>
      <c r="G248" s="1549"/>
      <c r="H248" s="1443"/>
      <c r="I248" s="1443"/>
      <c r="J248" s="1443"/>
      <c r="M248" s="1444"/>
      <c r="N248" s="1444"/>
      <c r="O248" s="1444"/>
      <c r="P248" s="1444"/>
    </row>
    <row r="249" spans="1:16" s="1436" customFormat="1" ht="17.100000000000001" hidden="1" customHeight="1" x14ac:dyDescent="0.25">
      <c r="A249" s="1560"/>
      <c r="B249" s="1561"/>
      <c r="C249" s="1547"/>
      <c r="D249" s="1548"/>
      <c r="E249" s="1548"/>
      <c r="F249" s="1548"/>
      <c r="G249" s="1549"/>
      <c r="H249" s="1443"/>
      <c r="I249" s="1443"/>
      <c r="J249" s="1443"/>
      <c r="M249" s="1444"/>
      <c r="N249" s="1444"/>
      <c r="O249" s="1444"/>
      <c r="P249" s="1444"/>
    </row>
    <row r="250" spans="1:16" s="1436" customFormat="1" ht="17.100000000000001" hidden="1" customHeight="1" x14ac:dyDescent="0.25">
      <c r="A250" s="1562"/>
      <c r="B250" s="1563"/>
      <c r="C250" s="1547"/>
      <c r="D250" s="1548"/>
      <c r="E250" s="1548"/>
      <c r="F250" s="1548"/>
      <c r="G250" s="1549"/>
      <c r="H250" s="1443"/>
      <c r="I250" s="1443"/>
      <c r="J250" s="1443"/>
    </row>
    <row r="251" spans="1:16" s="1436" customFormat="1" ht="20.100000000000001" customHeight="1" x14ac:dyDescent="0.25">
      <c r="A251" s="1554" t="s">
        <v>1037</v>
      </c>
      <c r="B251" s="1555"/>
      <c r="C251" s="1555"/>
      <c r="D251" s="1555"/>
      <c r="E251" s="1555"/>
      <c r="F251" s="1555"/>
      <c r="G251" s="1556"/>
      <c r="H251" s="1442">
        <f>SUM(H245:H250)</f>
        <v>53738</v>
      </c>
      <c r="I251" s="1442">
        <f>SUM(I245:I250)</f>
        <v>0</v>
      </c>
      <c r="J251" s="1442">
        <f>SUM(J245:J250)</f>
        <v>0</v>
      </c>
    </row>
    <row r="252" spans="1:16" s="1436" customFormat="1" ht="15" customHeight="1" x14ac:dyDescent="0.25">
      <c r="A252" s="1449"/>
      <c r="B252" s="1449"/>
      <c r="C252" s="1449"/>
      <c r="D252" s="1449"/>
      <c r="E252" s="1449"/>
      <c r="F252" s="1449"/>
      <c r="G252" s="1449"/>
      <c r="H252" s="1449"/>
      <c r="I252" s="1449"/>
      <c r="J252" s="1449"/>
    </row>
    <row r="253" spans="1:16" s="1436" customFormat="1" ht="20.100000000000001" customHeight="1" x14ac:dyDescent="0.25">
      <c r="A253" s="1605" t="s">
        <v>1050</v>
      </c>
      <c r="B253" s="1605"/>
      <c r="C253" s="1605"/>
      <c r="D253" s="1605"/>
      <c r="E253" s="1605"/>
      <c r="F253" s="1605"/>
      <c r="G253" s="1605"/>
      <c r="H253" s="1605"/>
      <c r="I253" s="1605"/>
      <c r="J253" s="1605"/>
    </row>
    <row r="254" spans="1:16" s="1436" customFormat="1" ht="15" customHeight="1" x14ac:dyDescent="0.25">
      <c r="A254" s="1446"/>
      <c r="B254" s="1446"/>
      <c r="C254" s="1446"/>
      <c r="D254" s="1446"/>
      <c r="E254" s="1446"/>
      <c r="F254" s="1446"/>
      <c r="G254" s="1446"/>
      <c r="H254" s="1446"/>
      <c r="I254" s="1446"/>
      <c r="J254" s="1446"/>
    </row>
    <row r="255" spans="1:16" s="1436" customFormat="1" ht="36.75" customHeight="1" x14ac:dyDescent="0.25">
      <c r="A255" s="1570" t="s">
        <v>1038</v>
      </c>
      <c r="B255" s="1571"/>
      <c r="C255" s="1594" t="s">
        <v>105</v>
      </c>
      <c r="D255" s="1595"/>
      <c r="E255" s="1595"/>
      <c r="F255" s="1595"/>
      <c r="G255" s="1596"/>
      <c r="H255" s="1557" t="s">
        <v>104</v>
      </c>
      <c r="I255" s="1557"/>
      <c r="J255" s="1557"/>
    </row>
    <row r="256" spans="1:16" s="1436" customFormat="1" ht="45" customHeight="1" x14ac:dyDescent="0.25">
      <c r="A256" s="1572"/>
      <c r="B256" s="1573"/>
      <c r="C256" s="1597"/>
      <c r="D256" s="1598"/>
      <c r="E256" s="1598"/>
      <c r="F256" s="1598"/>
      <c r="G256" s="1599"/>
      <c r="H256" s="1445">
        <f>H17</f>
        <v>2026</v>
      </c>
      <c r="I256" s="1445">
        <f>I17</f>
        <v>2027</v>
      </c>
      <c r="J256" s="1445">
        <f>J17</f>
        <v>2028</v>
      </c>
    </row>
    <row r="257" spans="1:16" s="1436" customFormat="1" ht="17.100000000000001" customHeight="1" x14ac:dyDescent="0.25">
      <c r="A257" s="1558">
        <v>155</v>
      </c>
      <c r="B257" s="1559"/>
      <c r="C257" s="1547" t="s">
        <v>1049</v>
      </c>
      <c r="D257" s="1548"/>
      <c r="E257" s="1548"/>
      <c r="F257" s="1548"/>
      <c r="G257" s="1549"/>
      <c r="H257" s="1443"/>
      <c r="I257" s="1443"/>
      <c r="J257" s="1443"/>
      <c r="M257" s="1444"/>
      <c r="N257" s="1444"/>
      <c r="O257" s="1444"/>
      <c r="P257" s="1444"/>
    </row>
    <row r="258" spans="1:16" s="1436" customFormat="1" ht="17.100000000000001" hidden="1" customHeight="1" x14ac:dyDescent="0.25">
      <c r="A258" s="1560"/>
      <c r="B258" s="1561"/>
      <c r="C258" s="1547"/>
      <c r="D258" s="1548"/>
      <c r="E258" s="1548"/>
      <c r="F258" s="1548"/>
      <c r="G258" s="1549"/>
      <c r="H258" s="1443"/>
      <c r="I258" s="1443"/>
      <c r="J258" s="1443"/>
      <c r="M258" s="1444"/>
      <c r="N258" s="1444"/>
      <c r="O258" s="1444"/>
      <c r="P258" s="1444"/>
    </row>
    <row r="259" spans="1:16" s="1436" customFormat="1" ht="17.100000000000001" hidden="1" customHeight="1" x14ac:dyDescent="0.25">
      <c r="A259" s="1560"/>
      <c r="B259" s="1561"/>
      <c r="C259" s="1547"/>
      <c r="D259" s="1548"/>
      <c r="E259" s="1548"/>
      <c r="F259" s="1548"/>
      <c r="G259" s="1549"/>
      <c r="H259" s="1443"/>
      <c r="I259" s="1443"/>
      <c r="J259" s="1443"/>
    </row>
    <row r="260" spans="1:16" s="1436" customFormat="1" ht="17.100000000000001" hidden="1" customHeight="1" x14ac:dyDescent="0.25">
      <c r="A260" s="1560"/>
      <c r="B260" s="1561"/>
      <c r="C260" s="1547"/>
      <c r="D260" s="1548"/>
      <c r="E260" s="1548"/>
      <c r="F260" s="1548"/>
      <c r="G260" s="1549"/>
      <c r="H260" s="1443"/>
      <c r="I260" s="1443"/>
      <c r="J260" s="1443"/>
      <c r="M260" s="1444"/>
      <c r="N260" s="1444"/>
      <c r="O260" s="1444"/>
      <c r="P260" s="1444"/>
    </row>
    <row r="261" spans="1:16" s="1436" customFormat="1" ht="17.100000000000001" hidden="1" customHeight="1" x14ac:dyDescent="0.25">
      <c r="A261" s="1560"/>
      <c r="B261" s="1561"/>
      <c r="C261" s="1547"/>
      <c r="D261" s="1548"/>
      <c r="E261" s="1548"/>
      <c r="F261" s="1548"/>
      <c r="G261" s="1549"/>
      <c r="H261" s="1443"/>
      <c r="I261" s="1443"/>
      <c r="J261" s="1443"/>
      <c r="M261" s="1444"/>
      <c r="N261" s="1444"/>
      <c r="O261" s="1444"/>
      <c r="P261" s="1444"/>
    </row>
    <row r="262" spans="1:16" s="1436" customFormat="1" ht="17.100000000000001" hidden="1" customHeight="1" x14ac:dyDescent="0.25">
      <c r="A262" s="1562"/>
      <c r="B262" s="1563"/>
      <c r="C262" s="1547"/>
      <c r="D262" s="1548"/>
      <c r="E262" s="1548"/>
      <c r="F262" s="1548"/>
      <c r="G262" s="1549"/>
      <c r="H262" s="1443"/>
      <c r="I262" s="1443"/>
      <c r="J262" s="1443"/>
    </row>
    <row r="263" spans="1:16" s="1436" customFormat="1" ht="20.100000000000001" customHeight="1" x14ac:dyDescent="0.25">
      <c r="A263" s="1554" t="s">
        <v>1037</v>
      </c>
      <c r="B263" s="1555"/>
      <c r="C263" s="1555"/>
      <c r="D263" s="1555"/>
      <c r="E263" s="1555"/>
      <c r="F263" s="1555"/>
      <c r="G263" s="1556"/>
      <c r="H263" s="1442">
        <f>SUM(H257:H262)</f>
        <v>0</v>
      </c>
      <c r="I263" s="1442">
        <f>SUM(I257:I262)</f>
        <v>0</v>
      </c>
      <c r="J263" s="1442">
        <f>SUM(J257:J262)</f>
        <v>0</v>
      </c>
    </row>
    <row r="264" spans="1:16" s="1436" customFormat="1" ht="15" customHeight="1" x14ac:dyDescent="0.25">
      <c r="A264" s="1449"/>
      <c r="B264" s="1449"/>
      <c r="C264" s="1449"/>
      <c r="D264" s="1449"/>
      <c r="E264" s="1449"/>
      <c r="F264" s="1449"/>
      <c r="G264" s="1449"/>
      <c r="H264" s="1449"/>
      <c r="I264" s="1449"/>
      <c r="J264" s="1449"/>
    </row>
    <row r="265" spans="1:16" s="1436" customFormat="1" ht="20.100000000000001" customHeight="1" x14ac:dyDescent="0.25">
      <c r="A265" s="1603" t="s">
        <v>1048</v>
      </c>
      <c r="B265" s="1603"/>
      <c r="C265" s="1603"/>
      <c r="D265" s="1603"/>
      <c r="E265" s="1603"/>
      <c r="F265" s="1603"/>
      <c r="G265" s="1603"/>
      <c r="H265" s="1603"/>
      <c r="I265" s="1603"/>
      <c r="J265" s="1603"/>
    </row>
    <row r="266" spans="1:16" s="1436" customFormat="1" ht="15" customHeight="1" x14ac:dyDescent="0.25">
      <c r="A266" s="1446"/>
      <c r="B266" s="1446"/>
      <c r="C266" s="1446"/>
      <c r="D266" s="1446"/>
      <c r="E266" s="1446"/>
      <c r="F266" s="1446"/>
      <c r="G266" s="1446"/>
      <c r="H266" s="1446"/>
      <c r="I266" s="1446"/>
      <c r="J266" s="1446"/>
    </row>
    <row r="267" spans="1:16" s="1436" customFormat="1" ht="36.75" customHeight="1" x14ac:dyDescent="0.25">
      <c r="A267" s="1570" t="s">
        <v>1038</v>
      </c>
      <c r="B267" s="1571"/>
      <c r="C267" s="1594" t="s">
        <v>1047</v>
      </c>
      <c r="D267" s="1595"/>
      <c r="E267" s="1595"/>
      <c r="F267" s="1595"/>
      <c r="G267" s="1596"/>
      <c r="H267" s="1557" t="s">
        <v>104</v>
      </c>
      <c r="I267" s="1557"/>
      <c r="J267" s="1557"/>
    </row>
    <row r="268" spans="1:16" s="1436" customFormat="1" ht="45" customHeight="1" x14ac:dyDescent="0.25">
      <c r="A268" s="1572"/>
      <c r="B268" s="1573"/>
      <c r="C268" s="1597"/>
      <c r="D268" s="1598"/>
      <c r="E268" s="1598"/>
      <c r="F268" s="1598"/>
      <c r="G268" s="1599"/>
      <c r="H268" s="1445">
        <f>H17</f>
        <v>2026</v>
      </c>
      <c r="I268" s="1445">
        <f>I17</f>
        <v>2027</v>
      </c>
      <c r="J268" s="1445">
        <f>J17</f>
        <v>2028</v>
      </c>
      <c r="K268" s="1450">
        <f>K17</f>
        <v>0</v>
      </c>
    </row>
    <row r="269" spans="1:16" s="1436" customFormat="1" ht="17.100000000000001" customHeight="1" x14ac:dyDescent="0.25">
      <c r="A269" s="1558">
        <v>162</v>
      </c>
      <c r="B269" s="1559"/>
      <c r="C269" s="1547"/>
      <c r="D269" s="1548"/>
      <c r="E269" s="1548"/>
      <c r="F269" s="1548"/>
      <c r="G269" s="1549"/>
      <c r="H269" s="1443"/>
      <c r="I269" s="1443"/>
      <c r="J269" s="1443"/>
      <c r="M269" s="1444"/>
      <c r="N269" s="1444"/>
      <c r="O269" s="1444"/>
      <c r="P269" s="1444"/>
    </row>
    <row r="270" spans="1:16" s="1436" customFormat="1" ht="17.100000000000001" hidden="1" customHeight="1" x14ac:dyDescent="0.25">
      <c r="A270" s="1560"/>
      <c r="B270" s="1561"/>
      <c r="C270" s="1547"/>
      <c r="D270" s="1548"/>
      <c r="E270" s="1548"/>
      <c r="F270" s="1548"/>
      <c r="G270" s="1549"/>
      <c r="H270" s="1443"/>
      <c r="I270" s="1443"/>
      <c r="J270" s="1443"/>
      <c r="M270" s="1444"/>
      <c r="N270" s="1444"/>
      <c r="O270" s="1444"/>
      <c r="P270" s="1444"/>
    </row>
    <row r="271" spans="1:16" s="1436" customFormat="1" ht="17.100000000000001" hidden="1" customHeight="1" x14ac:dyDescent="0.25">
      <c r="A271" s="1560"/>
      <c r="B271" s="1561"/>
      <c r="C271" s="1547"/>
      <c r="D271" s="1548"/>
      <c r="E271" s="1548"/>
      <c r="F271" s="1548"/>
      <c r="G271" s="1549"/>
      <c r="H271" s="1443"/>
      <c r="I271" s="1443"/>
      <c r="J271" s="1443"/>
    </row>
    <row r="272" spans="1:16" s="1436" customFormat="1" ht="17.100000000000001" hidden="1" customHeight="1" x14ac:dyDescent="0.25">
      <c r="A272" s="1560"/>
      <c r="B272" s="1561"/>
      <c r="C272" s="1547"/>
      <c r="D272" s="1548"/>
      <c r="E272" s="1548"/>
      <c r="F272" s="1548"/>
      <c r="G272" s="1549"/>
      <c r="H272" s="1443"/>
      <c r="I272" s="1443"/>
      <c r="J272" s="1443"/>
      <c r="M272" s="1444"/>
      <c r="N272" s="1444"/>
      <c r="O272" s="1444"/>
      <c r="P272" s="1444"/>
    </row>
    <row r="273" spans="1:16" s="1436" customFormat="1" ht="17.100000000000001" hidden="1" customHeight="1" x14ac:dyDescent="0.25">
      <c r="A273" s="1560"/>
      <c r="B273" s="1561"/>
      <c r="C273" s="1547"/>
      <c r="D273" s="1548"/>
      <c r="E273" s="1548"/>
      <c r="F273" s="1548"/>
      <c r="G273" s="1549"/>
      <c r="H273" s="1443"/>
      <c r="I273" s="1443"/>
      <c r="J273" s="1443"/>
      <c r="M273" s="1444"/>
      <c r="N273" s="1444"/>
      <c r="O273" s="1444"/>
      <c r="P273" s="1444"/>
    </row>
    <row r="274" spans="1:16" s="1436" customFormat="1" ht="17.100000000000001" hidden="1" customHeight="1" x14ac:dyDescent="0.25">
      <c r="A274" s="1562"/>
      <c r="B274" s="1563"/>
      <c r="C274" s="1547"/>
      <c r="D274" s="1548"/>
      <c r="E274" s="1548"/>
      <c r="F274" s="1548"/>
      <c r="G274" s="1549"/>
      <c r="H274" s="1443"/>
      <c r="I274" s="1443"/>
      <c r="J274" s="1443"/>
    </row>
    <row r="275" spans="1:16" s="1436" customFormat="1" ht="20.100000000000001" customHeight="1" x14ac:dyDescent="0.25">
      <c r="A275" s="1554" t="s">
        <v>1037</v>
      </c>
      <c r="B275" s="1555"/>
      <c r="C275" s="1555"/>
      <c r="D275" s="1555"/>
      <c r="E275" s="1555"/>
      <c r="F275" s="1555"/>
      <c r="G275" s="1556"/>
      <c r="H275" s="1442">
        <f>SUM(H269:H274)</f>
        <v>0</v>
      </c>
      <c r="I275" s="1442">
        <f>SUM(I269:I274)</f>
        <v>0</v>
      </c>
      <c r="J275" s="1442">
        <f>SUM(J269:J274)</f>
        <v>0</v>
      </c>
    </row>
    <row r="276" spans="1:16" s="1436" customFormat="1" ht="20.100000000000001" customHeight="1" x14ac:dyDescent="0.25">
      <c r="A276" s="1582" t="s">
        <v>1046</v>
      </c>
      <c r="B276" s="1583"/>
      <c r="C276" s="1583"/>
      <c r="D276" s="1583"/>
      <c r="E276" s="1583"/>
      <c r="F276" s="1583"/>
      <c r="G276" s="1584"/>
      <c r="H276" s="1441">
        <f>H275+H263+H251</f>
        <v>53738</v>
      </c>
      <c r="I276" s="1441">
        <f>I275+I263+I251</f>
        <v>0</v>
      </c>
      <c r="J276" s="1441">
        <f>J275+J263+J251</f>
        <v>0</v>
      </c>
    </row>
    <row r="277" spans="1:16" s="1436" customFormat="1" ht="15" customHeight="1" x14ac:dyDescent="0.25">
      <c r="A277" s="1449"/>
      <c r="B277" s="1449"/>
      <c r="C277" s="1449"/>
      <c r="D277" s="1449"/>
      <c r="E277" s="1449"/>
      <c r="F277" s="1449"/>
      <c r="G277" s="1449"/>
      <c r="H277" s="1449"/>
      <c r="I277" s="1449"/>
      <c r="J277" s="1449"/>
    </row>
    <row r="278" spans="1:16" ht="21.75" customHeight="1" x14ac:dyDescent="0.25">
      <c r="A278" s="1585" t="s">
        <v>1045</v>
      </c>
      <c r="B278" s="1585"/>
      <c r="C278" s="1585"/>
      <c r="D278" s="1585"/>
      <c r="E278" s="1585"/>
      <c r="F278" s="1585"/>
      <c r="G278" s="1585"/>
      <c r="H278" s="1585"/>
      <c r="I278" s="1585"/>
      <c r="J278" s="1585"/>
    </row>
    <row r="279" spans="1:16" ht="12" customHeight="1" x14ac:dyDescent="0.25">
      <c r="A279" s="1448"/>
      <c r="B279" s="1447"/>
      <c r="C279" s="1447"/>
      <c r="D279" s="1447"/>
      <c r="E279" s="1447"/>
      <c r="F279" s="1447"/>
      <c r="G279" s="1447"/>
      <c r="H279" s="1447"/>
      <c r="I279" s="1447"/>
      <c r="J279" s="1447"/>
    </row>
    <row r="280" spans="1:16" s="1436" customFormat="1" ht="20.100000000000001" customHeight="1" x14ac:dyDescent="0.25">
      <c r="A280" s="1606" t="s">
        <v>1044</v>
      </c>
      <c r="B280" s="1606"/>
      <c r="C280" s="1606"/>
      <c r="D280" s="1606"/>
      <c r="E280" s="1606"/>
      <c r="F280" s="1606"/>
      <c r="G280" s="1606"/>
      <c r="H280" s="1606"/>
      <c r="I280" s="1606"/>
      <c r="J280" s="1606"/>
    </row>
    <row r="281" spans="1:16" s="1436" customFormat="1" ht="15.75" x14ac:dyDescent="0.25">
      <c r="A281" s="1446"/>
      <c r="B281" s="1446"/>
      <c r="C281" s="1446"/>
      <c r="D281" s="1446"/>
      <c r="E281" s="1446"/>
      <c r="F281" s="1446"/>
      <c r="G281" s="1446"/>
      <c r="H281" s="1446"/>
      <c r="I281" s="1446"/>
      <c r="J281" s="1446"/>
    </row>
    <row r="282" spans="1:16" s="1436" customFormat="1" ht="36.75" customHeight="1" x14ac:dyDescent="0.25">
      <c r="A282" s="1570" t="s">
        <v>1038</v>
      </c>
      <c r="B282" s="1571"/>
      <c r="C282" s="1594" t="s">
        <v>105</v>
      </c>
      <c r="D282" s="1595"/>
      <c r="E282" s="1595"/>
      <c r="F282" s="1595"/>
      <c r="G282" s="1596"/>
      <c r="H282" s="1557" t="s">
        <v>104</v>
      </c>
      <c r="I282" s="1557"/>
      <c r="J282" s="1557"/>
    </row>
    <row r="283" spans="1:16" s="1436" customFormat="1" ht="45" customHeight="1" x14ac:dyDescent="0.25">
      <c r="A283" s="1572"/>
      <c r="B283" s="1573"/>
      <c r="C283" s="1597"/>
      <c r="D283" s="1598"/>
      <c r="E283" s="1598"/>
      <c r="F283" s="1598"/>
      <c r="G283" s="1599"/>
      <c r="H283" s="1445">
        <f>H17</f>
        <v>2026</v>
      </c>
      <c r="I283" s="1445">
        <f>I17</f>
        <v>2027</v>
      </c>
      <c r="J283" s="1445">
        <f>J17</f>
        <v>2028</v>
      </c>
    </row>
    <row r="284" spans="1:16" s="1436" customFormat="1" ht="17.100000000000001" customHeight="1" x14ac:dyDescent="0.25">
      <c r="A284" s="1558">
        <v>181</v>
      </c>
      <c r="B284" s="1559"/>
      <c r="C284" s="1547"/>
      <c r="D284" s="1548"/>
      <c r="E284" s="1548"/>
      <c r="F284" s="1548"/>
      <c r="G284" s="1549"/>
      <c r="H284" s="1443"/>
      <c r="I284" s="1443"/>
      <c r="J284" s="1443"/>
      <c r="M284" s="1444"/>
      <c r="N284" s="1444"/>
      <c r="O284" s="1444"/>
      <c r="P284" s="1444"/>
    </row>
    <row r="285" spans="1:16" s="1436" customFormat="1" ht="17.100000000000001" hidden="1" customHeight="1" x14ac:dyDescent="0.25">
      <c r="A285" s="1560"/>
      <c r="B285" s="1561"/>
      <c r="C285" s="1547"/>
      <c r="D285" s="1548"/>
      <c r="E285" s="1548"/>
      <c r="F285" s="1548"/>
      <c r="G285" s="1549"/>
      <c r="H285" s="1443"/>
      <c r="I285" s="1443"/>
      <c r="J285" s="1443"/>
      <c r="M285" s="1444"/>
      <c r="N285" s="1444"/>
      <c r="O285" s="1444"/>
      <c r="P285" s="1444"/>
    </row>
    <row r="286" spans="1:16" s="1436" customFormat="1" ht="17.100000000000001" hidden="1" customHeight="1" x14ac:dyDescent="0.25">
      <c r="A286" s="1560"/>
      <c r="B286" s="1561"/>
      <c r="C286" s="1547"/>
      <c r="D286" s="1548"/>
      <c r="E286" s="1548"/>
      <c r="F286" s="1548"/>
      <c r="G286" s="1549"/>
      <c r="H286" s="1443"/>
      <c r="I286" s="1443"/>
      <c r="J286" s="1443"/>
    </row>
    <row r="287" spans="1:16" s="1436" customFormat="1" ht="17.100000000000001" hidden="1" customHeight="1" x14ac:dyDescent="0.25">
      <c r="A287" s="1560"/>
      <c r="B287" s="1561"/>
      <c r="C287" s="1547"/>
      <c r="D287" s="1548"/>
      <c r="E287" s="1548"/>
      <c r="F287" s="1548"/>
      <c r="G287" s="1549"/>
      <c r="H287" s="1443"/>
      <c r="I287" s="1443"/>
      <c r="J287" s="1443"/>
      <c r="M287" s="1444"/>
      <c r="N287" s="1444"/>
      <c r="O287" s="1444"/>
      <c r="P287" s="1444"/>
    </row>
    <row r="288" spans="1:16" s="1436" customFormat="1" ht="17.100000000000001" hidden="1" customHeight="1" x14ac:dyDescent="0.25">
      <c r="A288" s="1560"/>
      <c r="B288" s="1561"/>
      <c r="C288" s="1547"/>
      <c r="D288" s="1548"/>
      <c r="E288" s="1548"/>
      <c r="F288" s="1548"/>
      <c r="G288" s="1549"/>
      <c r="H288" s="1443"/>
      <c r="I288" s="1443"/>
      <c r="J288" s="1443"/>
      <c r="M288" s="1444"/>
      <c r="N288" s="1444"/>
      <c r="O288" s="1444"/>
      <c r="P288" s="1444"/>
    </row>
    <row r="289" spans="1:16" s="1436" customFormat="1" ht="17.100000000000001" hidden="1" customHeight="1" x14ac:dyDescent="0.25">
      <c r="A289" s="1562"/>
      <c r="B289" s="1563"/>
      <c r="C289" s="1547"/>
      <c r="D289" s="1548"/>
      <c r="E289" s="1548"/>
      <c r="F289" s="1548"/>
      <c r="G289" s="1549"/>
      <c r="H289" s="1443"/>
      <c r="I289" s="1443"/>
      <c r="J289" s="1443"/>
    </row>
    <row r="290" spans="1:16" s="1436" customFormat="1" ht="20.100000000000001" customHeight="1" x14ac:dyDescent="0.25">
      <c r="A290" s="1554" t="s">
        <v>1037</v>
      </c>
      <c r="B290" s="1555"/>
      <c r="C290" s="1555"/>
      <c r="D290" s="1555"/>
      <c r="E290" s="1555"/>
      <c r="F290" s="1555"/>
      <c r="G290" s="1556"/>
      <c r="H290" s="1442">
        <f>SUM(H284:H289)</f>
        <v>0</v>
      </c>
      <c r="I290" s="1442">
        <f>SUM(I284:I289)</f>
        <v>0</v>
      </c>
      <c r="J290" s="1442">
        <f>SUM(J284:J289)</f>
        <v>0</v>
      </c>
    </row>
    <row r="291" spans="1:16" ht="12" customHeight="1" x14ac:dyDescent="0.25">
      <c r="A291" s="1448"/>
      <c r="B291" s="1447"/>
      <c r="C291" s="1447"/>
      <c r="D291" s="1447"/>
      <c r="E291" s="1447"/>
      <c r="F291" s="1447"/>
      <c r="G291" s="1447"/>
      <c r="H291" s="1447"/>
      <c r="I291" s="1447"/>
      <c r="J291" s="1447"/>
    </row>
    <row r="292" spans="1:16" s="1436" customFormat="1" ht="20.100000000000001" customHeight="1" x14ac:dyDescent="0.25">
      <c r="A292" s="1606" t="s">
        <v>1043</v>
      </c>
      <c r="B292" s="1606"/>
      <c r="C292" s="1606"/>
      <c r="D292" s="1606"/>
      <c r="E292" s="1606"/>
      <c r="F292" s="1606"/>
      <c r="G292" s="1606"/>
      <c r="H292" s="1606"/>
      <c r="I292" s="1606"/>
      <c r="J292" s="1606"/>
    </row>
    <row r="293" spans="1:16" s="1436" customFormat="1" ht="15" customHeight="1" x14ac:dyDescent="0.25">
      <c r="A293" s="1446"/>
      <c r="B293" s="1446"/>
      <c r="C293" s="1446"/>
      <c r="D293" s="1446"/>
      <c r="E293" s="1446"/>
      <c r="F293" s="1446"/>
      <c r="G293" s="1446"/>
      <c r="H293" s="1446"/>
      <c r="I293" s="1446"/>
      <c r="J293" s="1446"/>
    </row>
    <row r="294" spans="1:16" s="1436" customFormat="1" ht="36.75" customHeight="1" x14ac:dyDescent="0.25">
      <c r="A294" s="1570" t="s">
        <v>1038</v>
      </c>
      <c r="B294" s="1571"/>
      <c r="C294" s="1594" t="s">
        <v>105</v>
      </c>
      <c r="D294" s="1595"/>
      <c r="E294" s="1595"/>
      <c r="F294" s="1595"/>
      <c r="G294" s="1596"/>
      <c r="H294" s="1557" t="s">
        <v>104</v>
      </c>
      <c r="I294" s="1557"/>
      <c r="J294" s="1557"/>
    </row>
    <row r="295" spans="1:16" s="1436" customFormat="1" ht="48" customHeight="1" x14ac:dyDescent="0.25">
      <c r="A295" s="1572"/>
      <c r="B295" s="1573"/>
      <c r="C295" s="1597"/>
      <c r="D295" s="1598"/>
      <c r="E295" s="1598"/>
      <c r="F295" s="1598"/>
      <c r="G295" s="1599"/>
      <c r="H295" s="1445">
        <f>H17</f>
        <v>2026</v>
      </c>
      <c r="I295" s="1445">
        <f>I17</f>
        <v>2027</v>
      </c>
      <c r="J295" s="1445">
        <f>J17</f>
        <v>2028</v>
      </c>
    </row>
    <row r="296" spans="1:16" s="1436" customFormat="1" ht="17.100000000000001" customHeight="1" x14ac:dyDescent="0.25">
      <c r="A296" s="1558">
        <v>189</v>
      </c>
      <c r="B296" s="1559"/>
      <c r="C296" s="1547"/>
      <c r="D296" s="1548"/>
      <c r="E296" s="1548"/>
      <c r="F296" s="1548"/>
      <c r="G296" s="1549"/>
      <c r="H296" s="1443"/>
      <c r="I296" s="1443"/>
      <c r="J296" s="1443"/>
      <c r="M296" s="1444"/>
      <c r="N296" s="1444"/>
      <c r="O296" s="1444"/>
      <c r="P296" s="1444"/>
    </row>
    <row r="297" spans="1:16" s="1436" customFormat="1" ht="17.100000000000001" hidden="1" customHeight="1" x14ac:dyDescent="0.25">
      <c r="A297" s="1560"/>
      <c r="B297" s="1561"/>
      <c r="C297" s="1547"/>
      <c r="D297" s="1548"/>
      <c r="E297" s="1548"/>
      <c r="F297" s="1548"/>
      <c r="G297" s="1549"/>
      <c r="H297" s="1443"/>
      <c r="I297" s="1443"/>
      <c r="J297" s="1443"/>
      <c r="M297" s="1444"/>
      <c r="N297" s="1444"/>
      <c r="O297" s="1444"/>
      <c r="P297" s="1444"/>
    </row>
    <row r="298" spans="1:16" s="1436" customFormat="1" ht="17.100000000000001" hidden="1" customHeight="1" x14ac:dyDescent="0.25">
      <c r="A298" s="1560"/>
      <c r="B298" s="1561"/>
      <c r="C298" s="1547"/>
      <c r="D298" s="1548"/>
      <c r="E298" s="1548"/>
      <c r="F298" s="1548"/>
      <c r="G298" s="1549"/>
      <c r="H298" s="1443"/>
      <c r="I298" s="1443"/>
      <c r="J298" s="1443"/>
    </row>
    <row r="299" spans="1:16" s="1436" customFormat="1" ht="17.100000000000001" hidden="1" customHeight="1" x14ac:dyDescent="0.25">
      <c r="A299" s="1560"/>
      <c r="B299" s="1561"/>
      <c r="C299" s="1547"/>
      <c r="D299" s="1548"/>
      <c r="E299" s="1548"/>
      <c r="F299" s="1548"/>
      <c r="G299" s="1549"/>
      <c r="H299" s="1443"/>
      <c r="I299" s="1443"/>
      <c r="J299" s="1443"/>
      <c r="M299" s="1444"/>
      <c r="N299" s="1444"/>
      <c r="O299" s="1444"/>
      <c r="P299" s="1444"/>
    </row>
    <row r="300" spans="1:16" s="1436" customFormat="1" ht="17.100000000000001" hidden="1" customHeight="1" x14ac:dyDescent="0.25">
      <c r="A300" s="1560"/>
      <c r="B300" s="1561"/>
      <c r="C300" s="1547"/>
      <c r="D300" s="1548"/>
      <c r="E300" s="1548"/>
      <c r="F300" s="1548"/>
      <c r="G300" s="1549"/>
      <c r="H300" s="1443"/>
      <c r="I300" s="1443"/>
      <c r="J300" s="1443"/>
      <c r="M300" s="1444"/>
      <c r="N300" s="1444"/>
      <c r="O300" s="1444"/>
      <c r="P300" s="1444"/>
    </row>
    <row r="301" spans="1:16" s="1436" customFormat="1" ht="17.100000000000001" hidden="1" customHeight="1" x14ac:dyDescent="0.25">
      <c r="A301" s="1562"/>
      <c r="B301" s="1563"/>
      <c r="C301" s="1547"/>
      <c r="D301" s="1548"/>
      <c r="E301" s="1548"/>
      <c r="F301" s="1548"/>
      <c r="G301" s="1549"/>
      <c r="H301" s="1443"/>
      <c r="I301" s="1443"/>
      <c r="J301" s="1443"/>
    </row>
    <row r="302" spans="1:16" s="1436" customFormat="1" ht="20.100000000000001" customHeight="1" x14ac:dyDescent="0.25">
      <c r="A302" s="1554" t="s">
        <v>1037</v>
      </c>
      <c r="B302" s="1555"/>
      <c r="C302" s="1555"/>
      <c r="D302" s="1555"/>
      <c r="E302" s="1555"/>
      <c r="F302" s="1555"/>
      <c r="G302" s="1556"/>
      <c r="H302" s="1442">
        <f>SUM(H296:H301)</f>
        <v>0</v>
      </c>
      <c r="I302" s="1442">
        <f>SUM(I296:I301)</f>
        <v>0</v>
      </c>
      <c r="J302" s="1442">
        <f>SUM(J296:J301)</f>
        <v>0</v>
      </c>
    </row>
    <row r="303" spans="1:16" s="1436" customFormat="1" ht="20.100000000000001" customHeight="1" x14ac:dyDescent="0.25">
      <c r="A303" s="1582" t="s">
        <v>1042</v>
      </c>
      <c r="B303" s="1583"/>
      <c r="C303" s="1583"/>
      <c r="D303" s="1583"/>
      <c r="E303" s="1583"/>
      <c r="F303" s="1583"/>
      <c r="G303" s="1584"/>
      <c r="H303" s="1441">
        <f>H290+H302</f>
        <v>0</v>
      </c>
      <c r="I303" s="1441">
        <f>I290+I302</f>
        <v>0</v>
      </c>
      <c r="J303" s="1441">
        <f>J290+J302</f>
        <v>0</v>
      </c>
    </row>
    <row r="304" spans="1:16" s="1436" customFormat="1" ht="15" customHeight="1" x14ac:dyDescent="0.25">
      <c r="A304" s="1449"/>
      <c r="B304" s="1449"/>
      <c r="C304" s="1449"/>
      <c r="D304" s="1449"/>
      <c r="E304" s="1449"/>
      <c r="F304" s="1449"/>
      <c r="G304" s="1449"/>
      <c r="H304" s="1449"/>
      <c r="I304" s="1449"/>
      <c r="J304" s="1449"/>
    </row>
    <row r="305" spans="1:16" ht="21.95" customHeight="1" x14ac:dyDescent="0.25">
      <c r="A305" s="1585" t="s">
        <v>1041</v>
      </c>
      <c r="B305" s="1585"/>
      <c r="C305" s="1585"/>
      <c r="D305" s="1585"/>
      <c r="E305" s="1585"/>
      <c r="F305" s="1585"/>
      <c r="G305" s="1585"/>
      <c r="H305" s="1585"/>
      <c r="I305" s="1585"/>
      <c r="J305" s="1585"/>
    </row>
    <row r="306" spans="1:16" ht="12" customHeight="1" x14ac:dyDescent="0.25">
      <c r="A306" s="1448"/>
      <c r="B306" s="1447"/>
      <c r="C306" s="1447"/>
      <c r="D306" s="1447"/>
      <c r="E306" s="1447"/>
      <c r="F306" s="1447"/>
      <c r="G306" s="1447"/>
      <c r="H306" s="1447"/>
      <c r="I306" s="1447"/>
      <c r="J306" s="1447"/>
    </row>
    <row r="307" spans="1:16" s="1436" customFormat="1" ht="20.100000000000001" customHeight="1" x14ac:dyDescent="0.25">
      <c r="A307" s="1613" t="s">
        <v>1040</v>
      </c>
      <c r="B307" s="1613"/>
      <c r="C307" s="1613"/>
      <c r="D307" s="1613"/>
      <c r="E307" s="1613"/>
      <c r="F307" s="1613"/>
      <c r="G307" s="1613"/>
      <c r="H307" s="1613"/>
      <c r="I307" s="1613"/>
      <c r="J307" s="1613"/>
    </row>
    <row r="308" spans="1:16" s="1436" customFormat="1" ht="12" customHeight="1" x14ac:dyDescent="0.25">
      <c r="A308" s="1446"/>
      <c r="B308" s="1446"/>
      <c r="C308" s="1446"/>
      <c r="D308" s="1446"/>
      <c r="E308" s="1446"/>
      <c r="F308" s="1446"/>
      <c r="G308" s="1446"/>
      <c r="H308" s="1446"/>
      <c r="I308" s="1446"/>
      <c r="J308" s="1446"/>
    </row>
    <row r="309" spans="1:16" s="1436" customFormat="1" ht="36.75" customHeight="1" x14ac:dyDescent="0.25">
      <c r="A309" s="1570" t="s">
        <v>1038</v>
      </c>
      <c r="B309" s="1571"/>
      <c r="C309" s="1594" t="s">
        <v>105</v>
      </c>
      <c r="D309" s="1595"/>
      <c r="E309" s="1595"/>
      <c r="F309" s="1595"/>
      <c r="G309" s="1596"/>
      <c r="H309" s="1557" t="s">
        <v>104</v>
      </c>
      <c r="I309" s="1557"/>
      <c r="J309" s="1557"/>
    </row>
    <row r="310" spans="1:16" s="1436" customFormat="1" ht="45" customHeight="1" x14ac:dyDescent="0.25">
      <c r="A310" s="1572"/>
      <c r="B310" s="1573"/>
      <c r="C310" s="1597"/>
      <c r="D310" s="1598"/>
      <c r="E310" s="1598"/>
      <c r="F310" s="1598"/>
      <c r="G310" s="1599"/>
      <c r="H310" s="1445">
        <f>H77</f>
        <v>2026</v>
      </c>
      <c r="I310" s="1445">
        <f>I77</f>
        <v>2027</v>
      </c>
      <c r="J310" s="1445">
        <f>J77</f>
        <v>2028</v>
      </c>
    </row>
    <row r="311" spans="1:16" s="1436" customFormat="1" ht="17.100000000000001" customHeight="1" x14ac:dyDescent="0.25">
      <c r="A311" s="1558">
        <v>446</v>
      </c>
      <c r="B311" s="1559"/>
      <c r="C311" s="1547"/>
      <c r="D311" s="1548"/>
      <c r="E311" s="1548"/>
      <c r="F311" s="1548"/>
      <c r="G311" s="1549"/>
      <c r="H311" s="1443"/>
      <c r="I311" s="1443"/>
      <c r="J311" s="1443"/>
      <c r="M311" s="1444"/>
      <c r="N311" s="1444"/>
      <c r="O311" s="1444"/>
      <c r="P311" s="1444"/>
    </row>
    <row r="312" spans="1:16" s="1436" customFormat="1" ht="17.100000000000001" hidden="1" customHeight="1" x14ac:dyDescent="0.25">
      <c r="A312" s="1560"/>
      <c r="B312" s="1561"/>
      <c r="C312" s="1547"/>
      <c r="D312" s="1548"/>
      <c r="E312" s="1548"/>
      <c r="F312" s="1548"/>
      <c r="G312" s="1549"/>
      <c r="H312" s="1443"/>
      <c r="I312" s="1443"/>
      <c r="J312" s="1443"/>
      <c r="M312" s="1444"/>
      <c r="N312" s="1444"/>
      <c r="O312" s="1444"/>
      <c r="P312" s="1444"/>
    </row>
    <row r="313" spans="1:16" s="1436" customFormat="1" ht="17.100000000000001" hidden="1" customHeight="1" x14ac:dyDescent="0.25">
      <c r="A313" s="1560"/>
      <c r="B313" s="1561"/>
      <c r="C313" s="1547"/>
      <c r="D313" s="1548"/>
      <c r="E313" s="1548"/>
      <c r="F313" s="1548"/>
      <c r="G313" s="1549"/>
      <c r="H313" s="1443"/>
      <c r="I313" s="1443"/>
      <c r="J313" s="1443"/>
    </row>
    <row r="314" spans="1:16" s="1436" customFormat="1" ht="17.100000000000001" hidden="1" customHeight="1" x14ac:dyDescent="0.25">
      <c r="A314" s="1560"/>
      <c r="B314" s="1561"/>
      <c r="C314" s="1547"/>
      <c r="D314" s="1548"/>
      <c r="E314" s="1548"/>
      <c r="F314" s="1548"/>
      <c r="G314" s="1549"/>
      <c r="H314" s="1443"/>
      <c r="I314" s="1443"/>
      <c r="J314" s="1443"/>
      <c r="M314" s="1444"/>
      <c r="N314" s="1444"/>
      <c r="O314" s="1444"/>
      <c r="P314" s="1444"/>
    </row>
    <row r="315" spans="1:16" s="1436" customFormat="1" ht="17.100000000000001" hidden="1" customHeight="1" x14ac:dyDescent="0.25">
      <c r="A315" s="1560"/>
      <c r="B315" s="1561"/>
      <c r="C315" s="1547"/>
      <c r="D315" s="1548"/>
      <c r="E315" s="1548"/>
      <c r="F315" s="1548"/>
      <c r="G315" s="1549"/>
      <c r="H315" s="1443"/>
      <c r="I315" s="1443"/>
      <c r="J315" s="1443"/>
      <c r="M315" s="1444"/>
      <c r="N315" s="1444"/>
      <c r="O315" s="1444"/>
      <c r="P315" s="1444"/>
    </row>
    <row r="316" spans="1:16" s="1436" customFormat="1" ht="17.100000000000001" hidden="1" customHeight="1" x14ac:dyDescent="0.25">
      <c r="A316" s="1562"/>
      <c r="B316" s="1563"/>
      <c r="C316" s="1547"/>
      <c r="D316" s="1548"/>
      <c r="E316" s="1548"/>
      <c r="F316" s="1548"/>
      <c r="G316" s="1549"/>
      <c r="H316" s="1443"/>
      <c r="I316" s="1443"/>
      <c r="J316" s="1443"/>
    </row>
    <row r="317" spans="1:16" s="1436" customFormat="1" ht="20.100000000000001" customHeight="1" x14ac:dyDescent="0.25">
      <c r="A317" s="1554" t="s">
        <v>1037</v>
      </c>
      <c r="B317" s="1555"/>
      <c r="C317" s="1555"/>
      <c r="D317" s="1555"/>
      <c r="E317" s="1555"/>
      <c r="F317" s="1555"/>
      <c r="G317" s="1556"/>
      <c r="H317" s="1442">
        <f>SUM(H311:H316)</f>
        <v>0</v>
      </c>
      <c r="I317" s="1442">
        <f>SUM(I311:I316)</f>
        <v>0</v>
      </c>
      <c r="J317" s="1442">
        <f>SUM(J311:J316)</f>
        <v>0</v>
      </c>
    </row>
    <row r="318" spans="1:16" ht="12" customHeight="1" x14ac:dyDescent="0.25">
      <c r="A318" s="1448"/>
      <c r="B318" s="1447"/>
      <c r="C318" s="1447"/>
      <c r="D318" s="1447"/>
      <c r="E318" s="1447"/>
      <c r="F318" s="1447"/>
      <c r="G318" s="1447"/>
      <c r="H318" s="1447"/>
      <c r="I318" s="1447"/>
      <c r="J318" s="1447"/>
    </row>
    <row r="319" spans="1:16" s="1436" customFormat="1" ht="20.100000000000001" customHeight="1" x14ac:dyDescent="0.25">
      <c r="A319" s="1613" t="s">
        <v>1039</v>
      </c>
      <c r="B319" s="1613"/>
      <c r="C319" s="1613"/>
      <c r="D319" s="1613"/>
      <c r="E319" s="1613"/>
      <c r="F319" s="1613"/>
      <c r="G319" s="1613"/>
      <c r="H319" s="1613"/>
      <c r="I319" s="1613"/>
      <c r="J319" s="1613"/>
    </row>
    <row r="320" spans="1:16" s="1436" customFormat="1" ht="12" customHeight="1" x14ac:dyDescent="0.25">
      <c r="A320" s="1446"/>
      <c r="B320" s="1446"/>
      <c r="C320" s="1446"/>
      <c r="D320" s="1446"/>
      <c r="E320" s="1446"/>
      <c r="F320" s="1446"/>
      <c r="G320" s="1446"/>
      <c r="H320" s="1446"/>
      <c r="I320" s="1446"/>
      <c r="J320" s="1446"/>
    </row>
    <row r="321" spans="1:16" s="1436" customFormat="1" ht="36.75" customHeight="1" x14ac:dyDescent="0.25">
      <c r="A321" s="1570" t="s">
        <v>1038</v>
      </c>
      <c r="B321" s="1571"/>
      <c r="C321" s="1607" t="s">
        <v>105</v>
      </c>
      <c r="D321" s="1608"/>
      <c r="E321" s="1608"/>
      <c r="F321" s="1608"/>
      <c r="G321" s="1609"/>
      <c r="H321" s="1557" t="s">
        <v>104</v>
      </c>
      <c r="I321" s="1557"/>
      <c r="J321" s="1557"/>
    </row>
    <row r="322" spans="1:16" s="1436" customFormat="1" ht="45" customHeight="1" x14ac:dyDescent="0.25">
      <c r="A322" s="1572"/>
      <c r="B322" s="1573"/>
      <c r="C322" s="1610"/>
      <c r="D322" s="1611"/>
      <c r="E322" s="1611"/>
      <c r="F322" s="1611"/>
      <c r="G322" s="1612"/>
      <c r="H322" s="1445">
        <f>H77</f>
        <v>2026</v>
      </c>
      <c r="I322" s="1445">
        <f>I77</f>
        <v>2027</v>
      </c>
      <c r="J322" s="1445">
        <f>J77</f>
        <v>2028</v>
      </c>
    </row>
    <row r="323" spans="1:16" s="1436" customFormat="1" ht="17.100000000000001" customHeight="1" x14ac:dyDescent="0.25">
      <c r="A323" s="1558">
        <v>131</v>
      </c>
      <c r="B323" s="1559"/>
      <c r="C323" s="1547"/>
      <c r="D323" s="1548"/>
      <c r="E323" s="1548"/>
      <c r="F323" s="1548"/>
      <c r="G323" s="1549"/>
      <c r="H323" s="1443"/>
      <c r="I323" s="1443"/>
      <c r="J323" s="1443"/>
      <c r="M323" s="1444"/>
      <c r="N323" s="1444"/>
      <c r="O323" s="1444"/>
      <c r="P323" s="1444"/>
    </row>
    <row r="324" spans="1:16" s="1436" customFormat="1" ht="17.100000000000001" hidden="1" customHeight="1" x14ac:dyDescent="0.25">
      <c r="A324" s="1560"/>
      <c r="B324" s="1561"/>
      <c r="C324" s="1547"/>
      <c r="D324" s="1548"/>
      <c r="E324" s="1548"/>
      <c r="F324" s="1548"/>
      <c r="G324" s="1549"/>
      <c r="H324" s="1443"/>
      <c r="I324" s="1443"/>
      <c r="J324" s="1443"/>
      <c r="M324" s="1444"/>
      <c r="N324" s="1444"/>
      <c r="O324" s="1444"/>
      <c r="P324" s="1444"/>
    </row>
    <row r="325" spans="1:16" s="1436" customFormat="1" ht="17.100000000000001" hidden="1" customHeight="1" x14ac:dyDescent="0.25">
      <c r="A325" s="1560"/>
      <c r="B325" s="1561"/>
      <c r="C325" s="1547"/>
      <c r="D325" s="1548"/>
      <c r="E325" s="1548"/>
      <c r="F325" s="1548"/>
      <c r="G325" s="1549"/>
      <c r="H325" s="1443"/>
      <c r="I325" s="1443"/>
      <c r="J325" s="1443"/>
    </row>
    <row r="326" spans="1:16" s="1436" customFormat="1" ht="17.100000000000001" hidden="1" customHeight="1" x14ac:dyDescent="0.25">
      <c r="A326" s="1560"/>
      <c r="B326" s="1561"/>
      <c r="C326" s="1547"/>
      <c r="D326" s="1548"/>
      <c r="E326" s="1548"/>
      <c r="F326" s="1548"/>
      <c r="G326" s="1549"/>
      <c r="H326" s="1443"/>
      <c r="I326" s="1443"/>
      <c r="J326" s="1443"/>
      <c r="M326" s="1444"/>
      <c r="N326" s="1444"/>
      <c r="O326" s="1444"/>
      <c r="P326" s="1444"/>
    </row>
    <row r="327" spans="1:16" s="1436" customFormat="1" ht="17.100000000000001" hidden="1" customHeight="1" x14ac:dyDescent="0.25">
      <c r="A327" s="1560"/>
      <c r="B327" s="1561"/>
      <c r="C327" s="1547"/>
      <c r="D327" s="1548"/>
      <c r="E327" s="1548"/>
      <c r="F327" s="1548"/>
      <c r="G327" s="1549"/>
      <c r="H327" s="1443"/>
      <c r="I327" s="1443"/>
      <c r="J327" s="1443"/>
      <c r="M327" s="1444"/>
      <c r="N327" s="1444"/>
      <c r="O327" s="1444"/>
      <c r="P327" s="1444"/>
    </row>
    <row r="328" spans="1:16" s="1436" customFormat="1" ht="17.100000000000001" hidden="1" customHeight="1" x14ac:dyDescent="0.25">
      <c r="A328" s="1562"/>
      <c r="B328" s="1563"/>
      <c r="C328" s="1547"/>
      <c r="D328" s="1548"/>
      <c r="E328" s="1548"/>
      <c r="F328" s="1548"/>
      <c r="G328" s="1549"/>
      <c r="H328" s="1443"/>
      <c r="I328" s="1443"/>
      <c r="J328" s="1443"/>
    </row>
    <row r="329" spans="1:16" s="1436" customFormat="1" ht="20.100000000000001" customHeight="1" x14ac:dyDescent="0.25">
      <c r="A329" s="1554" t="s">
        <v>1037</v>
      </c>
      <c r="B329" s="1555"/>
      <c r="C329" s="1555"/>
      <c r="D329" s="1555"/>
      <c r="E329" s="1555"/>
      <c r="F329" s="1555"/>
      <c r="G329" s="1556"/>
      <c r="H329" s="1442">
        <f>SUM(H323:H328)</f>
        <v>0</v>
      </c>
      <c r="I329" s="1442">
        <f>SUM(I323:I328)</f>
        <v>0</v>
      </c>
      <c r="J329" s="1442">
        <f>SUM(J323:J328)</f>
        <v>0</v>
      </c>
      <c r="M329" s="1553" t="s">
        <v>1036</v>
      </c>
      <c r="N329" s="1553"/>
      <c r="O329" s="1553"/>
    </row>
    <row r="330" spans="1:16" s="1436" customFormat="1" ht="20.100000000000001" customHeight="1" x14ac:dyDescent="0.25">
      <c r="A330" s="1582" t="s">
        <v>1035</v>
      </c>
      <c r="B330" s="1583"/>
      <c r="C330" s="1583"/>
      <c r="D330" s="1583"/>
      <c r="E330" s="1583"/>
      <c r="F330" s="1583"/>
      <c r="G330" s="1584"/>
      <c r="H330" s="1441">
        <f>H317+H329</f>
        <v>0</v>
      </c>
      <c r="I330" s="1441">
        <f>I317+I329</f>
        <v>0</v>
      </c>
      <c r="J330" s="1441">
        <f>J317+J329</f>
        <v>0</v>
      </c>
      <c r="M330" s="1440">
        <f>H17</f>
        <v>2026</v>
      </c>
      <c r="N330" s="1440">
        <f>I17</f>
        <v>2027</v>
      </c>
      <c r="O330" s="1440">
        <f>J17</f>
        <v>2028</v>
      </c>
    </row>
    <row r="331" spans="1:16" s="1436" customFormat="1" ht="30" customHeight="1" x14ac:dyDescent="0.25">
      <c r="A331" s="1617" t="s">
        <v>1034</v>
      </c>
      <c r="B331" s="1618"/>
      <c r="C331" s="1618"/>
      <c r="D331" s="1618"/>
      <c r="E331" s="1618"/>
      <c r="F331" s="1618"/>
      <c r="G331" s="1619"/>
      <c r="H331" s="1439">
        <f>H330+H303+H276+H237+H210+H25</f>
        <v>46851202.642964043</v>
      </c>
      <c r="I331" s="1439">
        <f>I330+I303+I276+I237+I210+I25</f>
        <v>46677141.950000003</v>
      </c>
      <c r="J331" s="1439">
        <f>J330+J303+J276+J237+J210+J25</f>
        <v>46787971.060000002</v>
      </c>
      <c r="M331" s="1438">
        <f>H331-'ПЕЧАТЬ ПЛАН'!K25</f>
        <v>2.9640421271324158E-3</v>
      </c>
      <c r="N331" s="1438">
        <f>I331-'ПЕЧАТЬ ПЛАН'!L25</f>
        <v>0</v>
      </c>
      <c r="O331" s="1438">
        <f>J331-'ПЕЧАТЬ ПЛАН'!M25</f>
        <v>0</v>
      </c>
    </row>
    <row r="332" spans="1:16" s="1436" customFormat="1" ht="37.5" customHeight="1" x14ac:dyDescent="0.25">
      <c r="A332" s="1620" t="s">
        <v>94</v>
      </c>
      <c r="B332" s="1620"/>
      <c r="C332" s="1620"/>
      <c r="D332" s="1434"/>
      <c r="E332" s="1621" t="str">
        <f>'ПЕЧАТЬ ПЛАН'!N6</f>
        <v>Е.В. Логина</v>
      </c>
      <c r="F332" s="1621"/>
      <c r="G332" s="1430"/>
      <c r="H332" s="1437"/>
      <c r="I332" s="1437"/>
      <c r="J332" s="1437"/>
    </row>
    <row r="333" spans="1:16" s="1431" customFormat="1" ht="15.75" x14ac:dyDescent="0.25">
      <c r="A333" s="1435"/>
      <c r="B333" s="1435"/>
      <c r="C333" s="1435"/>
      <c r="D333" s="1429" t="s">
        <v>76</v>
      </c>
      <c r="E333" s="1614" t="s">
        <v>1033</v>
      </c>
      <c r="F333" s="1614"/>
      <c r="G333" s="1433"/>
      <c r="H333" s="1432"/>
      <c r="I333" s="1432"/>
      <c r="J333" s="1432"/>
    </row>
    <row r="334" spans="1:16" s="1431" customFormat="1" ht="15.75" customHeight="1" x14ac:dyDescent="0.25">
      <c r="A334" s="1615" t="s">
        <v>366</v>
      </c>
      <c r="B334" s="1615"/>
      <c r="C334" s="1615"/>
      <c r="D334" s="1430"/>
      <c r="E334" s="1430"/>
      <c r="F334" s="1430"/>
      <c r="G334" s="1433"/>
      <c r="H334" s="1432"/>
      <c r="I334" s="1432"/>
      <c r="J334" s="1432"/>
    </row>
    <row r="335" spans="1:16" s="1431" customFormat="1" ht="15.75" x14ac:dyDescent="0.25">
      <c r="A335" s="1615"/>
      <c r="B335" s="1615"/>
      <c r="C335" s="1615"/>
      <c r="D335" s="1434"/>
      <c r="E335" s="1616" t="s">
        <v>960</v>
      </c>
      <c r="F335" s="1616"/>
      <c r="G335" s="1433"/>
      <c r="H335" s="1432"/>
      <c r="I335" s="1432"/>
    </row>
    <row r="336" spans="1:16" ht="15.75" x14ac:dyDescent="0.25">
      <c r="A336" s="1430"/>
      <c r="B336" s="1430"/>
      <c r="C336" s="1430"/>
      <c r="D336" s="1429" t="s">
        <v>76</v>
      </c>
      <c r="E336" s="1614" t="s">
        <v>1033</v>
      </c>
      <c r="F336" s="1614"/>
      <c r="G336" s="49"/>
      <c r="H336" s="1428"/>
      <c r="I336" s="1428"/>
      <c r="J336" s="1428"/>
    </row>
    <row r="337" spans="1:11" ht="15.75" x14ac:dyDescent="0.25">
      <c r="A337" s="49"/>
      <c r="B337" s="1428"/>
      <c r="C337" s="1428"/>
      <c r="D337" s="1428"/>
      <c r="E337" s="1428"/>
      <c r="F337" s="1428"/>
      <c r="G337" s="1428"/>
      <c r="H337" s="49"/>
      <c r="I337" s="49"/>
      <c r="J337" s="49"/>
    </row>
    <row r="338" spans="1:11" x14ac:dyDescent="0.25">
      <c r="H338" s="1427"/>
      <c r="I338" s="1427"/>
      <c r="J338" s="1427"/>
    </row>
    <row r="339" spans="1:11" x14ac:dyDescent="0.25">
      <c r="H339" s="58"/>
      <c r="I339" s="58"/>
      <c r="J339" s="58"/>
      <c r="K339" s="58" t="e">
        <f>#REF!-K338</f>
        <v>#REF!</v>
      </c>
    </row>
  </sheetData>
  <sheetProtection password="CA5A" sheet="1" objects="1" scenarios="1" formatCells="0" formatColumns="0" formatRows="0" insertRows="0"/>
  <mergeCells count="336">
    <mergeCell ref="C270:G270"/>
    <mergeCell ref="C271:G271"/>
    <mergeCell ref="E333:F333"/>
    <mergeCell ref="A334:C335"/>
    <mergeCell ref="E335:F335"/>
    <mergeCell ref="E336:F336"/>
    <mergeCell ref="C327:G327"/>
    <mergeCell ref="C328:G328"/>
    <mergeCell ref="A329:G329"/>
    <mergeCell ref="A330:G330"/>
    <mergeCell ref="A331:G331"/>
    <mergeCell ref="A332:C332"/>
    <mergeCell ref="E332:F332"/>
    <mergeCell ref="C285:G285"/>
    <mergeCell ref="C286:G286"/>
    <mergeCell ref="C314:G314"/>
    <mergeCell ref="C315:G315"/>
    <mergeCell ref="C326:G326"/>
    <mergeCell ref="A309:B310"/>
    <mergeCell ref="C309:G310"/>
    <mergeCell ref="C248:G248"/>
    <mergeCell ref="C249:G249"/>
    <mergeCell ref="C250:G250"/>
    <mergeCell ref="A236:G236"/>
    <mergeCell ref="C243:G244"/>
    <mergeCell ref="H243:J243"/>
    <mergeCell ref="A321:B322"/>
    <mergeCell ref="C65:D65"/>
    <mergeCell ref="C66:D66"/>
    <mergeCell ref="C67:D67"/>
    <mergeCell ref="C80:G80"/>
    <mergeCell ref="C81:G81"/>
    <mergeCell ref="C82:G82"/>
    <mergeCell ref="C104:G104"/>
    <mergeCell ref="C149:G149"/>
    <mergeCell ref="A319:J319"/>
    <mergeCell ref="C287:G287"/>
    <mergeCell ref="C288:G288"/>
    <mergeCell ref="C289:G289"/>
    <mergeCell ref="A263:G263"/>
    <mergeCell ref="A265:J265"/>
    <mergeCell ref="A267:B268"/>
    <mergeCell ref="C267:G268"/>
    <mergeCell ref="H267:J267"/>
    <mergeCell ref="C255:G256"/>
    <mergeCell ref="C257:G257"/>
    <mergeCell ref="A317:G317"/>
    <mergeCell ref="A290:G290"/>
    <mergeCell ref="A292:J292"/>
    <mergeCell ref="A294:B295"/>
    <mergeCell ref="C294:G295"/>
    <mergeCell ref="H294:J294"/>
    <mergeCell ref="A296:B301"/>
    <mergeCell ref="A282:B283"/>
    <mergeCell ref="C282:G283"/>
    <mergeCell ref="H282:J282"/>
    <mergeCell ref="A284:B289"/>
    <mergeCell ref="C284:G284"/>
    <mergeCell ref="A302:G302"/>
    <mergeCell ref="A303:G303"/>
    <mergeCell ref="A305:J305"/>
    <mergeCell ref="A307:J307"/>
    <mergeCell ref="A276:G276"/>
    <mergeCell ref="A278:J278"/>
    <mergeCell ref="C312:G312"/>
    <mergeCell ref="C313:G313"/>
    <mergeCell ref="A269:B274"/>
    <mergeCell ref="C269:G269"/>
    <mergeCell ref="H309:J309"/>
    <mergeCell ref="A311:B316"/>
    <mergeCell ref="C311:G311"/>
    <mergeCell ref="A280:J280"/>
    <mergeCell ref="C321:G322"/>
    <mergeCell ref="H321:J321"/>
    <mergeCell ref="A323:B328"/>
    <mergeCell ref="C323:G323"/>
    <mergeCell ref="C324:G324"/>
    <mergeCell ref="C325:G325"/>
    <mergeCell ref="C316:G316"/>
    <mergeCell ref="C300:G300"/>
    <mergeCell ref="C301:G301"/>
    <mergeCell ref="C296:G296"/>
    <mergeCell ref="C297:G297"/>
    <mergeCell ref="C298:G298"/>
    <mergeCell ref="C299:G299"/>
    <mergeCell ref="H228:J228"/>
    <mergeCell ref="A230:B235"/>
    <mergeCell ref="C230:G230"/>
    <mergeCell ref="C231:G231"/>
    <mergeCell ref="C232:G232"/>
    <mergeCell ref="C233:G233"/>
    <mergeCell ref="A275:G275"/>
    <mergeCell ref="C272:G272"/>
    <mergeCell ref="C273:G273"/>
    <mergeCell ref="C274:G274"/>
    <mergeCell ref="A251:G251"/>
    <mergeCell ref="A253:J253"/>
    <mergeCell ref="A255:B256"/>
    <mergeCell ref="H255:J255"/>
    <mergeCell ref="A257:B262"/>
    <mergeCell ref="C258:G258"/>
    <mergeCell ref="C259:G259"/>
    <mergeCell ref="C260:G260"/>
    <mergeCell ref="C261:G261"/>
    <mergeCell ref="C262:G262"/>
    <mergeCell ref="A245:B250"/>
    <mergeCell ref="C245:G245"/>
    <mergeCell ref="C246:G246"/>
    <mergeCell ref="C247:G247"/>
    <mergeCell ref="A237:G237"/>
    <mergeCell ref="A239:J239"/>
    <mergeCell ref="A241:J241"/>
    <mergeCell ref="A243:B244"/>
    <mergeCell ref="A209:G209"/>
    <mergeCell ref="A210:G210"/>
    <mergeCell ref="A212:J212"/>
    <mergeCell ref="A214:J214"/>
    <mergeCell ref="A216:B217"/>
    <mergeCell ref="C216:G217"/>
    <mergeCell ref="H216:J216"/>
    <mergeCell ref="A218:B223"/>
    <mergeCell ref="A224:G224"/>
    <mergeCell ref="C218:G218"/>
    <mergeCell ref="C219:G219"/>
    <mergeCell ref="C220:G220"/>
    <mergeCell ref="C221:G221"/>
    <mergeCell ref="C222:G222"/>
    <mergeCell ref="C223:G223"/>
    <mergeCell ref="C234:G234"/>
    <mergeCell ref="C235:G235"/>
    <mergeCell ref="A226:J226"/>
    <mergeCell ref="A228:B229"/>
    <mergeCell ref="C228:G229"/>
    <mergeCell ref="C207:G207"/>
    <mergeCell ref="C208:G208"/>
    <mergeCell ref="A185:G185"/>
    <mergeCell ref="A187:J187"/>
    <mergeCell ref="A189:B190"/>
    <mergeCell ref="C189:G190"/>
    <mergeCell ref="H189:J189"/>
    <mergeCell ref="A191:B196"/>
    <mergeCell ref="C191:G191"/>
    <mergeCell ref="C192:G192"/>
    <mergeCell ref="A197:G197"/>
    <mergeCell ref="A199:J199"/>
    <mergeCell ref="A201:B202"/>
    <mergeCell ref="C201:G202"/>
    <mergeCell ref="H201:J201"/>
    <mergeCell ref="A203:B208"/>
    <mergeCell ref="C203:G203"/>
    <mergeCell ref="C204:G204"/>
    <mergeCell ref="C205:G205"/>
    <mergeCell ref="C206:G206"/>
    <mergeCell ref="C193:G193"/>
    <mergeCell ref="C194:G194"/>
    <mergeCell ref="C195:G195"/>
    <mergeCell ref="C196:G196"/>
    <mergeCell ref="A179:B184"/>
    <mergeCell ref="C79:G79"/>
    <mergeCell ref="C151:G151"/>
    <mergeCell ref="A163:J163"/>
    <mergeCell ref="A165:B166"/>
    <mergeCell ref="C165:G166"/>
    <mergeCell ref="H165:J165"/>
    <mergeCell ref="A167:B172"/>
    <mergeCell ref="C167:G167"/>
    <mergeCell ref="C168:G168"/>
    <mergeCell ref="C169:G169"/>
    <mergeCell ref="C170:G170"/>
    <mergeCell ref="C171:G171"/>
    <mergeCell ref="C90:G90"/>
    <mergeCell ref="C91:G91"/>
    <mergeCell ref="C100:G100"/>
    <mergeCell ref="C101:G101"/>
    <mergeCell ref="C102:G102"/>
    <mergeCell ref="C87:G87"/>
    <mergeCell ref="C83:G83"/>
    <mergeCell ref="C84:G84"/>
    <mergeCell ref="C85:G85"/>
    <mergeCell ref="C86:G86"/>
    <mergeCell ref="C150:G150"/>
    <mergeCell ref="A72:G72"/>
    <mergeCell ref="A74:J74"/>
    <mergeCell ref="A76:B77"/>
    <mergeCell ref="C76:G77"/>
    <mergeCell ref="H76:J76"/>
    <mergeCell ref="A78:B160"/>
    <mergeCell ref="C78:G78"/>
    <mergeCell ref="C153:G153"/>
    <mergeCell ref="C154:G154"/>
    <mergeCell ref="C155:G155"/>
    <mergeCell ref="C156:G156"/>
    <mergeCell ref="C157:G157"/>
    <mergeCell ref="C158:G158"/>
    <mergeCell ref="C145:G145"/>
    <mergeCell ref="C139:G139"/>
    <mergeCell ref="C140:G140"/>
    <mergeCell ref="C141:G141"/>
    <mergeCell ref="C142:G142"/>
    <mergeCell ref="C136:G136"/>
    <mergeCell ref="C137:G137"/>
    <mergeCell ref="C138:G138"/>
    <mergeCell ref="C93:G93"/>
    <mergeCell ref="C94:G94"/>
    <mergeCell ref="C95:G95"/>
    <mergeCell ref="A175:J175"/>
    <mergeCell ref="A177:B178"/>
    <mergeCell ref="C177:G178"/>
    <mergeCell ref="H177:J177"/>
    <mergeCell ref="C88:G88"/>
    <mergeCell ref="C89:G89"/>
    <mergeCell ref="A33:B38"/>
    <mergeCell ref="C31:D32"/>
    <mergeCell ref="C47:D47"/>
    <mergeCell ref="C48:D48"/>
    <mergeCell ref="C49:D49"/>
    <mergeCell ref="C50:D50"/>
    <mergeCell ref="C51:D51"/>
    <mergeCell ref="C52:D52"/>
    <mergeCell ref="C33:D33"/>
    <mergeCell ref="C34:D34"/>
    <mergeCell ref="C35:D35"/>
    <mergeCell ref="C36:D36"/>
    <mergeCell ref="C37:D37"/>
    <mergeCell ref="C38:D38"/>
    <mergeCell ref="A39:G39"/>
    <mergeCell ref="A41:J41"/>
    <mergeCell ref="E31:E32"/>
    <mergeCell ref="H43:J43"/>
    <mergeCell ref="C70:D70"/>
    <mergeCell ref="C71:D71"/>
    <mergeCell ref="C61:D61"/>
    <mergeCell ref="C62:D62"/>
    <mergeCell ref="C63:D63"/>
    <mergeCell ref="C64:D64"/>
    <mergeCell ref="C56:D56"/>
    <mergeCell ref="C57:D57"/>
    <mergeCell ref="C53:D53"/>
    <mergeCell ref="C54:D54"/>
    <mergeCell ref="C55:D55"/>
    <mergeCell ref="C60:D60"/>
    <mergeCell ref="C43:D44"/>
    <mergeCell ref="E43:E44"/>
    <mergeCell ref="C45:D45"/>
    <mergeCell ref="C46:D46"/>
    <mergeCell ref="C68:D68"/>
    <mergeCell ref="C69:D69"/>
    <mergeCell ref="C2:I2"/>
    <mergeCell ref="J2:J3"/>
    <mergeCell ref="D4:H4"/>
    <mergeCell ref="C5:I5"/>
    <mergeCell ref="C8:I8"/>
    <mergeCell ref="A24:G24"/>
    <mergeCell ref="A25:G25"/>
    <mergeCell ref="A27:J27"/>
    <mergeCell ref="A7:J7"/>
    <mergeCell ref="A12:J12"/>
    <mergeCell ref="A14:J14"/>
    <mergeCell ref="A16:B17"/>
    <mergeCell ref="C16:E17"/>
    <mergeCell ref="F16:F17"/>
    <mergeCell ref="G16:G17"/>
    <mergeCell ref="H16:J16"/>
    <mergeCell ref="A43:B44"/>
    <mergeCell ref="C112:G112"/>
    <mergeCell ref="A173:G173"/>
    <mergeCell ref="C119:G119"/>
    <mergeCell ref="C120:G120"/>
    <mergeCell ref="C121:G121"/>
    <mergeCell ref="C129:G129"/>
    <mergeCell ref="H31:J31"/>
    <mergeCell ref="A18:B23"/>
    <mergeCell ref="C18:E18"/>
    <mergeCell ref="C19:E19"/>
    <mergeCell ref="C20:E20"/>
    <mergeCell ref="C21:E21"/>
    <mergeCell ref="C22:E22"/>
    <mergeCell ref="C23:E23"/>
    <mergeCell ref="C92:G92"/>
    <mergeCell ref="F43:F44"/>
    <mergeCell ref="G43:G44"/>
    <mergeCell ref="C58:D58"/>
    <mergeCell ref="C59:D59"/>
    <mergeCell ref="A29:J29"/>
    <mergeCell ref="A31:B32"/>
    <mergeCell ref="F31:F32"/>
    <mergeCell ref="G31:G32"/>
    <mergeCell ref="A45:B71"/>
    <mergeCell ref="M329:O329"/>
    <mergeCell ref="C113:G113"/>
    <mergeCell ref="C114:G114"/>
    <mergeCell ref="C115:G115"/>
    <mergeCell ref="C116:G116"/>
    <mergeCell ref="C117:G117"/>
    <mergeCell ref="C124:G124"/>
    <mergeCell ref="C125:G125"/>
    <mergeCell ref="C126:G126"/>
    <mergeCell ref="C127:G127"/>
    <mergeCell ref="C152:G152"/>
    <mergeCell ref="C159:G159"/>
    <mergeCell ref="C160:G160"/>
    <mergeCell ref="C172:G172"/>
    <mergeCell ref="C179:G179"/>
    <mergeCell ref="C180:G180"/>
    <mergeCell ref="C181:G181"/>
    <mergeCell ref="C182:G182"/>
    <mergeCell ref="C184:G184"/>
    <mergeCell ref="A161:G161"/>
    <mergeCell ref="C146:G146"/>
    <mergeCell ref="C147:G147"/>
    <mergeCell ref="C148:G148"/>
    <mergeCell ref="C135:G135"/>
    <mergeCell ref="C183:G183"/>
    <mergeCell ref="C118:G118"/>
    <mergeCell ref="C143:G143"/>
    <mergeCell ref="C144:G144"/>
    <mergeCell ref="C128:G128"/>
    <mergeCell ref="C122:G122"/>
    <mergeCell ref="C130:G130"/>
    <mergeCell ref="C96:G96"/>
    <mergeCell ref="C97:G97"/>
    <mergeCell ref="C98:G98"/>
    <mergeCell ref="C99:G99"/>
    <mergeCell ref="C105:G105"/>
    <mergeCell ref="C103:G103"/>
    <mergeCell ref="C106:G106"/>
    <mergeCell ref="C107:G107"/>
    <mergeCell ref="C108:G108"/>
    <mergeCell ref="C109:G109"/>
    <mergeCell ref="C110:G110"/>
    <mergeCell ref="C123:G123"/>
    <mergeCell ref="C131:G131"/>
    <mergeCell ref="C132:G132"/>
    <mergeCell ref="C133:G133"/>
    <mergeCell ref="C134:G134"/>
    <mergeCell ref="C111:G111"/>
  </mergeCells>
  <conditionalFormatting sqref="J1:J2 A1:I6 K1:XFD20 J4:J6 D8:E15 C8:C16 B8:B17 G8:J17 A8:A18 F8:F19 H18:J20 D18:E25 C18:C27 F21:F22 H21:XFD25 F24:G25 A24:B27 D26:XFD27 A28:XFD30 A31:B32 D31:J32 C31:C76 K31:XFD1048576 D33:G75 B33:B160 H33:J211 A33:A1048576 B162:G172 B174:G184 B186:G196 B198:G208 B211:G211 B213:G223 H213:J277 B225:G235 B238:G250 D252:G254 C252:C255 B252:B262 C257:C262 D258:G262 B264:G274 B277:G277 B279:G289 H279:J304 B291:G301 B304:G304 B306:G316 H306:J331 B318:G328 B332:J1048576">
    <cfRule type="containsText" dxfId="2" priority="1" operator="containsText" text="школа-сад">
      <formula>NOT(ISERROR(SEARCH("школа-сад",A1)))</formula>
    </cfRule>
    <cfRule type="containsText" dxfId="1" priority="2" operator="containsText" text="школа">
      <formula>NOT(ISERROR(SEARCH("школа",A1)))</formula>
    </cfRule>
  </conditionalFormatting>
  <conditionalFormatting sqref="J1:J2 A1:I6 K1:XFD20 J4:J6 F8:G9 D8:E15 C8:C16 B8:B17 A8:A18 H8:J20 G11:G17 F11:F19 C18:E27 F21:F22 H21:XFD25 F24:G25 A24:B27 F26:XFD27 A28:XFD30 A31:B32 D31:G75 C31:C76 H31:J211 K31:XFD1048576 B33:B160 A33:A1048576 B162:G172 B174:G184 B186:G196 B198:G208 B211:G211 B213:G223 H213:J277 B225:G235 B238:G250 D252:G254 C252:C255 B252:B262 C257:C262 D258:G262 B264:G274 B277:G277 B279:G289 H279:J304 B291:G301 B304:G304 B306:G316 H306:J331 B318:G328 B332:J1048576">
    <cfRule type="containsText" dxfId="0" priority="3" operator="containsText" text="краевой бюджет">
      <formula>NOT(ISERROR(SEARCH("краевой бюджет",A1)))</formula>
    </cfRule>
  </conditionalFormatting>
  <pageMargins left="0.19685039370078741" right="0.19685039370078741" top="0.59055118110236227" bottom="0.31496062992125984" header="0.31496062992125984" footer="0.19685039370078741"/>
  <pageSetup paperSize="9" scale="57" fitToHeight="6" orientation="portrait" r:id="rId1"/>
  <rowBreaks count="2" manualBreakCount="2">
    <brk id="197" max="10" man="1"/>
    <brk id="26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V1007"/>
  <sheetViews>
    <sheetView view="pageBreakPreview" topLeftCell="A945" zoomScale="90" zoomScaleSheetLayoutView="90" workbookViewId="0">
      <selection activeCell="H939" sqref="H939"/>
    </sheetView>
  </sheetViews>
  <sheetFormatPr defaultRowHeight="15" x14ac:dyDescent="0.25"/>
  <cols>
    <col min="1" max="1" width="4.5703125" customWidth="1"/>
    <col min="2" max="2" width="7.85546875" customWidth="1"/>
    <col min="3" max="3" width="18.7109375" customWidth="1"/>
    <col min="4" max="4" width="26.140625" customWidth="1"/>
    <col min="5" max="5" width="13.85546875" customWidth="1"/>
    <col min="6" max="6" width="13.42578125" customWidth="1"/>
    <col min="7" max="7" width="15.140625" customWidth="1"/>
    <col min="8" max="8" width="18.85546875" customWidth="1"/>
    <col min="9" max="10" width="18.140625" customWidth="1"/>
    <col min="11" max="11" width="15.140625" customWidth="1"/>
    <col min="12" max="12" width="14.85546875" customWidth="1"/>
    <col min="13" max="13" width="20.7109375" customWidth="1"/>
    <col min="14" max="14" width="15.28515625" customWidth="1"/>
    <col min="15" max="21" width="8.85546875" customWidth="1"/>
  </cols>
  <sheetData>
    <row r="1" spans="1:16" ht="12" customHeight="1" x14ac:dyDescent="0.25"/>
    <row r="2" spans="1:16" ht="19.149999999999999" customHeight="1" x14ac:dyDescent="0.3">
      <c r="C2" s="1577" t="s">
        <v>165</v>
      </c>
      <c r="D2" s="1577"/>
      <c r="E2" s="1577"/>
      <c r="F2" s="1577"/>
      <c r="G2" s="1577"/>
      <c r="H2" s="1577"/>
      <c r="I2" s="1577"/>
      <c r="J2" s="1882" t="s">
        <v>486</v>
      </c>
    </row>
    <row r="3" spans="1:16" ht="19.149999999999999" customHeight="1" x14ac:dyDescent="0.3">
      <c r="A3" s="37"/>
      <c r="B3" s="37"/>
      <c r="C3" s="105"/>
      <c r="D3" s="105"/>
      <c r="E3" s="114" t="s">
        <v>166</v>
      </c>
      <c r="F3" s="114" t="str">
        <f>'КФО 4'!F3</f>
        <v>20 26</v>
      </c>
      <c r="G3" s="106" t="s">
        <v>167</v>
      </c>
      <c r="H3" s="105"/>
      <c r="I3" s="105"/>
      <c r="J3" s="1883"/>
    </row>
    <row r="4" spans="1:16" ht="19.149999999999999" customHeight="1" x14ac:dyDescent="0.3">
      <c r="A4" s="37"/>
      <c r="B4" s="37"/>
      <c r="C4" s="105"/>
      <c r="D4" s="1577" t="str">
        <f>'КФО 4'!D4:H4</f>
        <v>и  плановый период   2027  -  2028 г.г.</v>
      </c>
      <c r="E4" s="1577"/>
      <c r="F4" s="1577"/>
      <c r="G4" s="1577"/>
      <c r="H4" s="1577"/>
      <c r="I4" s="105"/>
    </row>
    <row r="5" spans="1:16" ht="18" customHeight="1" x14ac:dyDescent="0.3">
      <c r="A5" s="37"/>
      <c r="B5" s="1884" t="s">
        <v>175</v>
      </c>
      <c r="C5" s="1884"/>
      <c r="D5" s="1884"/>
      <c r="E5" s="1884"/>
      <c r="F5" s="1884"/>
      <c r="G5" s="1884"/>
      <c r="H5" s="1884"/>
      <c r="I5" s="1884"/>
      <c r="J5" s="1884"/>
    </row>
    <row r="6" spans="1:16" ht="12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6" ht="21.95" customHeight="1" x14ac:dyDescent="0.25">
      <c r="A7" s="1885" t="str">
        <f>'КФО 4'!A7:I7</f>
        <v>Муниципальное автономное дошкольное образовательное учреждение "Детский сад № 6" г. Уссурийска УГО ПК</v>
      </c>
      <c r="B7" s="1885"/>
      <c r="C7" s="1885"/>
      <c r="D7" s="1885"/>
      <c r="E7" s="1885"/>
      <c r="F7" s="1885"/>
      <c r="G7" s="1885"/>
      <c r="H7" s="1885"/>
      <c r="I7" s="1885"/>
      <c r="J7" s="1885"/>
    </row>
    <row r="8" spans="1:16" ht="15.75" x14ac:dyDescent="0.25">
      <c r="A8" s="37"/>
      <c r="B8" s="37"/>
      <c r="C8" s="1581" t="s">
        <v>169</v>
      </c>
      <c r="D8" s="1581"/>
      <c r="E8" s="1581"/>
      <c r="F8" s="1581"/>
      <c r="G8" s="1581"/>
      <c r="H8" s="1581"/>
      <c r="I8" s="1581"/>
      <c r="J8" s="37"/>
    </row>
    <row r="9" spans="1:16" ht="12" customHeight="1" x14ac:dyDescent="0.25">
      <c r="A9" s="37"/>
      <c r="B9" s="37"/>
      <c r="C9" s="40"/>
      <c r="D9" s="40"/>
      <c r="E9" s="40"/>
      <c r="F9" s="40"/>
      <c r="G9" s="40"/>
      <c r="H9" s="40"/>
      <c r="I9" s="40"/>
      <c r="J9" s="37"/>
    </row>
    <row r="10" spans="1:16" ht="21.95" customHeight="1" x14ac:dyDescent="0.3">
      <c r="A10" s="37"/>
      <c r="B10" s="37"/>
      <c r="C10" s="41" t="s">
        <v>170</v>
      </c>
      <c r="D10" s="40"/>
      <c r="E10" s="51" t="s">
        <v>1111</v>
      </c>
      <c r="F10" s="52" t="s">
        <v>1089</v>
      </c>
      <c r="G10" s="53" t="s">
        <v>973</v>
      </c>
      <c r="H10" s="43" t="s">
        <v>171</v>
      </c>
      <c r="I10" s="40"/>
      <c r="J10" s="37"/>
    </row>
    <row r="11" spans="1:16" ht="15" customHeight="1" x14ac:dyDescent="0.25">
      <c r="A11" s="37"/>
      <c r="B11" s="37"/>
      <c r="C11" s="37"/>
      <c r="D11" s="37"/>
      <c r="E11" s="42" t="s">
        <v>196</v>
      </c>
      <c r="F11" s="42" t="s">
        <v>197</v>
      </c>
      <c r="G11" s="42" t="s">
        <v>198</v>
      </c>
      <c r="H11" s="37"/>
      <c r="I11" s="37"/>
      <c r="J11" s="37"/>
    </row>
    <row r="12" spans="1:16" ht="21.95" customHeight="1" x14ac:dyDescent="0.25">
      <c r="A12" s="1881" t="s">
        <v>99</v>
      </c>
      <c r="B12" s="1881"/>
      <c r="C12" s="1881"/>
      <c r="D12" s="1881"/>
      <c r="E12" s="1881"/>
      <c r="F12" s="1881"/>
      <c r="G12" s="1881"/>
      <c r="H12" s="1881"/>
      <c r="I12" s="1881"/>
      <c r="J12" s="1881"/>
    </row>
    <row r="13" spans="1:16" ht="21.95" customHeight="1" x14ac:dyDescent="0.25">
      <c r="A13" s="1593" t="s">
        <v>0</v>
      </c>
      <c r="B13" s="1593"/>
      <c r="C13" s="1593" t="s">
        <v>77</v>
      </c>
      <c r="D13" s="1593"/>
      <c r="E13" s="1593"/>
      <c r="F13" s="1593"/>
      <c r="G13" s="1593"/>
      <c r="H13" s="1593" t="s">
        <v>104</v>
      </c>
      <c r="I13" s="1593"/>
      <c r="J13" s="1593"/>
      <c r="K13" s="48"/>
      <c r="L13" s="48"/>
      <c r="M13" s="48"/>
      <c r="N13" s="48"/>
      <c r="O13" s="48"/>
      <c r="P13" s="48"/>
    </row>
    <row r="14" spans="1:16" ht="21.95" customHeight="1" x14ac:dyDescent="0.25">
      <c r="A14" s="1593"/>
      <c r="B14" s="1593"/>
      <c r="C14" s="1593"/>
      <c r="D14" s="1593"/>
      <c r="E14" s="1593"/>
      <c r="F14" s="1593"/>
      <c r="G14" s="1593"/>
      <c r="H14" s="44">
        <f>'КФО 4'!H14</f>
        <v>2026</v>
      </c>
      <c r="I14" s="44">
        <f>'КФО 4'!I14</f>
        <v>2027</v>
      </c>
      <c r="J14" s="44">
        <f>'КФО 4'!J14</f>
        <v>2028</v>
      </c>
      <c r="K14" s="48"/>
      <c r="L14" s="48"/>
      <c r="M14" s="48"/>
      <c r="N14" s="48"/>
      <c r="O14" s="48"/>
      <c r="P14" s="48"/>
    </row>
    <row r="15" spans="1:16" ht="21.95" customHeight="1" x14ac:dyDescent="0.25">
      <c r="A15" s="1877">
        <v>211</v>
      </c>
      <c r="B15" s="1877"/>
      <c r="C15" s="1878" t="s">
        <v>100</v>
      </c>
      <c r="D15" s="1879"/>
      <c r="E15" s="1879"/>
      <c r="F15" s="1879"/>
      <c r="G15" s="1880"/>
      <c r="H15" s="56">
        <v>4947600</v>
      </c>
      <c r="I15" s="56">
        <v>5252540</v>
      </c>
      <c r="J15" s="56">
        <v>5252540</v>
      </c>
      <c r="K15" s="48"/>
      <c r="L15" s="48"/>
      <c r="M15" s="48"/>
      <c r="N15" s="48"/>
      <c r="O15" s="48"/>
      <c r="P15" s="48"/>
    </row>
    <row r="16" spans="1:16" ht="20.45" customHeight="1" x14ac:dyDescent="0.25">
      <c r="A16" s="1637" t="s">
        <v>1</v>
      </c>
      <c r="B16" s="1638"/>
      <c r="C16" s="1638"/>
      <c r="D16" s="1638"/>
      <c r="E16" s="1638"/>
      <c r="F16" s="1638"/>
      <c r="G16" s="1639"/>
      <c r="H16" s="38">
        <f>H15</f>
        <v>4947600</v>
      </c>
      <c r="I16" s="38">
        <f t="shared" ref="I16:J16" si="0">I15</f>
        <v>5252540</v>
      </c>
      <c r="J16" s="38">
        <f t="shared" si="0"/>
        <v>5252540</v>
      </c>
      <c r="K16" s="810">
        <f>H15+H22</f>
        <v>6441775</v>
      </c>
      <c r="L16" s="810">
        <f t="shared" ref="L16:M16" si="1">I15+I22</f>
        <v>6838807</v>
      </c>
      <c r="M16" s="810">
        <f t="shared" si="1"/>
        <v>6838807</v>
      </c>
      <c r="N16" s="48"/>
      <c r="O16" s="48"/>
      <c r="P16" s="48"/>
    </row>
    <row r="17" spans="1:16" ht="17.850000000000001" customHeight="1" x14ac:dyDescent="0.25">
      <c r="B17" s="11" t="s">
        <v>79</v>
      </c>
      <c r="C17" s="11"/>
      <c r="D17" s="11"/>
      <c r="K17" s="48"/>
      <c r="L17" s="48"/>
      <c r="M17" s="48"/>
      <c r="N17" s="48"/>
      <c r="O17" s="48"/>
      <c r="P17" s="48"/>
    </row>
    <row r="18" spans="1:16" x14ac:dyDescent="0.25">
      <c r="A18" s="1862" t="s">
        <v>708</v>
      </c>
      <c r="B18" s="1862"/>
      <c r="C18" s="1862"/>
      <c r="D18" s="1862"/>
      <c r="E18" s="1862"/>
      <c r="F18" s="1862"/>
      <c r="G18" s="1862"/>
      <c r="H18" s="1862"/>
      <c r="I18" s="1862"/>
      <c r="J18" s="1862"/>
      <c r="K18" s="48"/>
      <c r="L18" s="48"/>
      <c r="M18" s="48"/>
      <c r="N18" s="48"/>
      <c r="O18" s="48"/>
      <c r="P18" s="48"/>
    </row>
    <row r="19" spans="1:16" ht="23.25" customHeight="1" x14ac:dyDescent="0.25">
      <c r="A19" s="1862"/>
      <c r="B19" s="1862"/>
      <c r="C19" s="1862"/>
      <c r="D19" s="1862"/>
      <c r="E19" s="1862"/>
      <c r="F19" s="1862"/>
      <c r="G19" s="1862"/>
      <c r="H19" s="1862"/>
      <c r="I19" s="1862"/>
      <c r="J19" s="1862"/>
      <c r="K19" s="48"/>
      <c r="L19" s="48"/>
      <c r="M19" s="48"/>
      <c r="N19" s="48"/>
      <c r="O19" s="48"/>
      <c r="P19" s="48"/>
    </row>
    <row r="20" spans="1:16" ht="21.95" customHeight="1" x14ac:dyDescent="0.25">
      <c r="A20" s="1593" t="s">
        <v>0</v>
      </c>
      <c r="B20" s="1593"/>
      <c r="C20" s="1593" t="s">
        <v>77</v>
      </c>
      <c r="D20" s="1593"/>
      <c r="E20" s="1593"/>
      <c r="F20" s="1593"/>
      <c r="G20" s="1593"/>
      <c r="H20" s="1593" t="s">
        <v>104</v>
      </c>
      <c r="I20" s="1593"/>
      <c r="J20" s="1593"/>
      <c r="K20" s="48"/>
      <c r="L20" s="48"/>
      <c r="M20" s="48"/>
      <c r="N20" s="48"/>
      <c r="O20" s="48"/>
      <c r="P20" s="48"/>
    </row>
    <row r="21" spans="1:16" ht="21.95" customHeight="1" x14ac:dyDescent="0.25">
      <c r="A21" s="1593"/>
      <c r="B21" s="1593"/>
      <c r="C21" s="1593"/>
      <c r="D21" s="1593"/>
      <c r="E21" s="1593"/>
      <c r="F21" s="1593"/>
      <c r="G21" s="1593"/>
      <c r="H21" s="44">
        <f>H14</f>
        <v>2026</v>
      </c>
      <c r="I21" s="44">
        <f>I14</f>
        <v>2027</v>
      </c>
      <c r="J21" s="44">
        <f>J14</f>
        <v>2028</v>
      </c>
      <c r="K21" s="48"/>
      <c r="L21" s="48"/>
      <c r="M21" s="48"/>
      <c r="N21" s="48"/>
      <c r="O21" s="48"/>
      <c r="P21" s="48"/>
    </row>
    <row r="22" spans="1:16" ht="21.95" customHeight="1" x14ac:dyDescent="0.25">
      <c r="A22" s="1877">
        <v>213</v>
      </c>
      <c r="B22" s="1877"/>
      <c r="C22" s="1878" t="s">
        <v>101</v>
      </c>
      <c r="D22" s="1879"/>
      <c r="E22" s="1879"/>
      <c r="F22" s="1879"/>
      <c r="G22" s="1880"/>
      <c r="H22" s="56">
        <f>ROUND(H15*30.2%,0)</f>
        <v>1494175</v>
      </c>
      <c r="I22" s="56">
        <f>ROUND(I15*30.2%,0)</f>
        <v>1586267</v>
      </c>
      <c r="J22" s="56">
        <f t="shared" ref="J22" si="2">ROUND(J15*30.2%,0)</f>
        <v>1586267</v>
      </c>
      <c r="K22" s="47">
        <f>ROUND(H15*30.2%,0)</f>
        <v>1494175</v>
      </c>
      <c r="L22" s="47">
        <f t="shared" ref="L22:M22" si="3">ROUND(I15*30.2%,0)</f>
        <v>1586267</v>
      </c>
      <c r="M22" s="47">
        <f t="shared" si="3"/>
        <v>1586267</v>
      </c>
    </row>
    <row r="23" spans="1:16" ht="20.45" customHeight="1" x14ac:dyDescent="0.25">
      <c r="A23" s="1637" t="s">
        <v>3</v>
      </c>
      <c r="B23" s="1638"/>
      <c r="C23" s="1638"/>
      <c r="D23" s="1638"/>
      <c r="E23" s="1638"/>
      <c r="F23" s="1638"/>
      <c r="G23" s="1639"/>
      <c r="H23" s="38">
        <f>H22</f>
        <v>1494175</v>
      </c>
      <c r="I23" s="38">
        <f t="shared" ref="I23:J23" si="4">I22</f>
        <v>1586267</v>
      </c>
      <c r="J23" s="38">
        <f t="shared" si="4"/>
        <v>1586267</v>
      </c>
      <c r="K23" s="46"/>
      <c r="L23" s="46"/>
    </row>
    <row r="24" spans="1:16" ht="12" customHeight="1" x14ac:dyDescent="0.25"/>
    <row r="25" spans="1:16" ht="21.95" hidden="1" customHeight="1" x14ac:dyDescent="0.25">
      <c r="A25" s="1881" t="s">
        <v>4</v>
      </c>
      <c r="B25" s="1881"/>
      <c r="C25" s="1881"/>
      <c r="D25" s="1881"/>
      <c r="E25" s="1881"/>
      <c r="F25" s="1881"/>
      <c r="G25" s="1881"/>
      <c r="H25" s="1881"/>
      <c r="I25" s="1881"/>
      <c r="J25" s="1881"/>
    </row>
    <row r="26" spans="1:16" ht="26.1" hidden="1" customHeight="1" x14ac:dyDescent="0.25">
      <c r="A26" s="1786" t="s">
        <v>106</v>
      </c>
      <c r="B26" s="1786" t="s">
        <v>0</v>
      </c>
      <c r="C26" s="1786" t="s">
        <v>105</v>
      </c>
      <c r="D26" s="1786" t="s">
        <v>77</v>
      </c>
      <c r="E26" s="1869" t="s">
        <v>49</v>
      </c>
      <c r="F26" s="1869" t="s">
        <v>87</v>
      </c>
      <c r="G26" s="1794" t="s">
        <v>717</v>
      </c>
      <c r="H26" s="1593" t="s">
        <v>104</v>
      </c>
      <c r="I26" s="1593"/>
      <c r="J26" s="1593"/>
    </row>
    <row r="27" spans="1:16" ht="50.25" hidden="1" customHeight="1" x14ac:dyDescent="0.25">
      <c r="A27" s="1787"/>
      <c r="B27" s="1787"/>
      <c r="C27" s="1787"/>
      <c r="D27" s="1787"/>
      <c r="E27" s="1869"/>
      <c r="F27" s="1869"/>
      <c r="G27" s="1794"/>
      <c r="H27" s="44">
        <f>H14</f>
        <v>2026</v>
      </c>
      <c r="I27" s="44">
        <f t="shared" ref="I27:J27" si="5">I14</f>
        <v>2027</v>
      </c>
      <c r="J27" s="44">
        <f t="shared" si="5"/>
        <v>2028</v>
      </c>
    </row>
    <row r="28" spans="1:16" ht="38.65" hidden="1" customHeight="1" x14ac:dyDescent="0.25">
      <c r="A28" s="1743">
        <v>1</v>
      </c>
      <c r="B28" s="1734">
        <v>212</v>
      </c>
      <c r="C28" s="1743" t="s">
        <v>5</v>
      </c>
      <c r="D28" s="10" t="s">
        <v>6</v>
      </c>
      <c r="E28" s="302"/>
      <c r="F28" s="302"/>
      <c r="G28" s="301"/>
      <c r="H28" s="88"/>
      <c r="I28" s="88"/>
      <c r="J28" s="88"/>
    </row>
    <row r="29" spans="1:16" ht="50.25" hidden="1" customHeight="1" x14ac:dyDescent="0.25">
      <c r="A29" s="1744"/>
      <c r="B29" s="1735"/>
      <c r="C29" s="1745"/>
      <c r="D29" s="310" t="s">
        <v>7</v>
      </c>
      <c r="E29" s="302"/>
      <c r="F29" s="302"/>
      <c r="G29" s="301"/>
      <c r="H29" s="88"/>
      <c r="I29" s="88"/>
      <c r="J29" s="88"/>
    </row>
    <row r="30" spans="1:16" ht="21.95" hidden="1" customHeight="1" x14ac:dyDescent="0.25">
      <c r="A30" s="307"/>
      <c r="B30" s="1726" t="s">
        <v>276</v>
      </c>
      <c r="C30" s="1726"/>
      <c r="D30" s="1726"/>
      <c r="E30" s="308"/>
      <c r="F30" s="308"/>
      <c r="G30" s="309"/>
      <c r="H30" s="218">
        <f>SUM(H28:H29)</f>
        <v>0</v>
      </c>
      <c r="I30" s="218">
        <f t="shared" ref="I30:J30" si="6">SUM(I28:I29)</f>
        <v>0</v>
      </c>
      <c r="J30" s="218">
        <f t="shared" si="6"/>
        <v>0</v>
      </c>
    </row>
    <row r="31" spans="1:16" ht="50.25" hidden="1" customHeight="1" x14ac:dyDescent="0.25">
      <c r="A31" s="1746">
        <v>2</v>
      </c>
      <c r="B31" s="1734">
        <v>222</v>
      </c>
      <c r="C31" s="1743" t="s">
        <v>8</v>
      </c>
      <c r="D31" s="10" t="s">
        <v>9</v>
      </c>
      <c r="E31" s="303"/>
      <c r="F31" s="303"/>
      <c r="G31" s="304"/>
      <c r="H31" s="305"/>
      <c r="I31" s="305"/>
      <c r="J31" s="305"/>
    </row>
    <row r="32" spans="1:16" ht="18" hidden="1" customHeight="1" x14ac:dyDescent="0.25">
      <c r="A32" s="1747"/>
      <c r="B32" s="1735"/>
      <c r="C32" s="1745"/>
      <c r="D32" s="59"/>
      <c r="E32" s="303"/>
      <c r="F32" s="303"/>
      <c r="G32" s="304"/>
      <c r="H32" s="305"/>
      <c r="I32" s="305"/>
      <c r="J32" s="305"/>
    </row>
    <row r="33" spans="1:10" ht="18" hidden="1" customHeight="1" x14ac:dyDescent="0.25">
      <c r="A33" s="1747"/>
      <c r="B33" s="1735"/>
      <c r="C33" s="1745"/>
      <c r="D33" s="59"/>
      <c r="E33" s="303"/>
      <c r="F33" s="303"/>
      <c r="G33" s="304"/>
      <c r="H33" s="305"/>
      <c r="I33" s="305"/>
      <c r="J33" s="305"/>
    </row>
    <row r="34" spans="1:10" ht="18" hidden="1" customHeight="1" x14ac:dyDescent="0.25">
      <c r="A34" s="1748"/>
      <c r="B34" s="1736"/>
      <c r="C34" s="1744"/>
      <c r="D34" s="59"/>
      <c r="E34" s="303"/>
      <c r="F34" s="303"/>
      <c r="G34" s="304"/>
      <c r="H34" s="305"/>
      <c r="I34" s="305"/>
      <c r="J34" s="305"/>
    </row>
    <row r="35" spans="1:10" ht="21.95" hidden="1" customHeight="1" x14ac:dyDescent="0.25">
      <c r="A35" s="307"/>
      <c r="B35" s="1726" t="s">
        <v>402</v>
      </c>
      <c r="C35" s="1726"/>
      <c r="D35" s="1726"/>
      <c r="E35" s="308"/>
      <c r="F35" s="308"/>
      <c r="G35" s="309"/>
      <c r="H35" s="218">
        <f>SUM(H31:H34)</f>
        <v>0</v>
      </c>
      <c r="I35" s="218">
        <f t="shared" ref="I35:J35" si="7">SUM(I31:I34)</f>
        <v>0</v>
      </c>
      <c r="J35" s="218">
        <f t="shared" si="7"/>
        <v>0</v>
      </c>
    </row>
    <row r="36" spans="1:10" ht="38.25" hidden="1" customHeight="1" x14ac:dyDescent="0.25">
      <c r="A36" s="1731">
        <v>3</v>
      </c>
      <c r="B36" s="1734">
        <v>226</v>
      </c>
      <c r="C36" s="1743" t="s">
        <v>10</v>
      </c>
      <c r="D36" s="10" t="s">
        <v>11</v>
      </c>
      <c r="E36" s="60"/>
      <c r="F36" s="56"/>
      <c r="G36" s="61"/>
      <c r="H36" s="56"/>
      <c r="I36" s="56"/>
      <c r="J36" s="56"/>
    </row>
    <row r="37" spans="1:10" ht="18" hidden="1" customHeight="1" x14ac:dyDescent="0.25">
      <c r="A37" s="1732"/>
      <c r="B37" s="1735"/>
      <c r="C37" s="1745"/>
      <c r="D37" s="59"/>
      <c r="E37" s="60"/>
      <c r="F37" s="56"/>
      <c r="G37" s="61"/>
      <c r="H37" s="56"/>
      <c r="I37" s="56"/>
      <c r="J37" s="56"/>
    </row>
    <row r="38" spans="1:10" ht="18" hidden="1" customHeight="1" x14ac:dyDescent="0.25">
      <c r="A38" s="1733"/>
      <c r="B38" s="1736"/>
      <c r="C38" s="1744"/>
      <c r="D38" s="59"/>
      <c r="E38" s="60"/>
      <c r="F38" s="56"/>
      <c r="G38" s="61"/>
      <c r="H38" s="56"/>
      <c r="I38" s="56"/>
      <c r="J38" s="56"/>
    </row>
    <row r="39" spans="1:10" ht="21.95" hidden="1" customHeight="1" x14ac:dyDescent="0.25">
      <c r="A39" s="307"/>
      <c r="B39" s="1726" t="s">
        <v>403</v>
      </c>
      <c r="C39" s="1726"/>
      <c r="D39" s="1726"/>
      <c r="E39" s="308"/>
      <c r="F39" s="308"/>
      <c r="G39" s="309"/>
      <c r="H39" s="218">
        <f>SUM(H36:H38)</f>
        <v>0</v>
      </c>
      <c r="I39" s="218">
        <f t="shared" ref="I39:J39" si="8">SUM(I36:I38)</f>
        <v>0</v>
      </c>
      <c r="J39" s="218">
        <f t="shared" si="8"/>
        <v>0</v>
      </c>
    </row>
    <row r="40" spans="1:10" ht="35.1" hidden="1" customHeight="1" x14ac:dyDescent="0.25">
      <c r="A40" s="1731">
        <v>4</v>
      </c>
      <c r="B40" s="1734">
        <v>262</v>
      </c>
      <c r="C40" s="1737" t="s">
        <v>406</v>
      </c>
      <c r="D40" s="10" t="s">
        <v>404</v>
      </c>
      <c r="E40" s="60"/>
      <c r="F40" s="56"/>
      <c r="G40" s="61"/>
      <c r="H40" s="56"/>
      <c r="I40" s="56"/>
      <c r="J40" s="56"/>
    </row>
    <row r="41" spans="1:10" ht="22.15" hidden="1" customHeight="1" x14ac:dyDescent="0.25">
      <c r="A41" s="1732"/>
      <c r="B41" s="1735"/>
      <c r="C41" s="1738"/>
      <c r="D41" s="59"/>
      <c r="E41" s="60"/>
      <c r="F41" s="56"/>
      <c r="G41" s="61"/>
      <c r="H41" s="56"/>
      <c r="I41" s="56"/>
      <c r="J41" s="56"/>
    </row>
    <row r="42" spans="1:10" ht="22.15" hidden="1" customHeight="1" x14ac:dyDescent="0.25">
      <c r="A42" s="1733"/>
      <c r="B42" s="1736"/>
      <c r="C42" s="1739"/>
      <c r="D42" s="59"/>
      <c r="E42" s="60"/>
      <c r="F42" s="56"/>
      <c r="G42" s="61"/>
      <c r="H42" s="56"/>
      <c r="I42" s="56"/>
      <c r="J42" s="56"/>
    </row>
    <row r="43" spans="1:10" ht="21.95" hidden="1" customHeight="1" x14ac:dyDescent="0.25">
      <c r="A43" s="307"/>
      <c r="B43" s="1726" t="s">
        <v>405</v>
      </c>
      <c r="C43" s="1726"/>
      <c r="D43" s="1726"/>
      <c r="E43" s="308"/>
      <c r="F43" s="308"/>
      <c r="G43" s="309"/>
      <c r="H43" s="218">
        <f>SUM(H40:H42)</f>
        <v>0</v>
      </c>
      <c r="I43" s="218">
        <f t="shared" ref="I43:J43" si="9">SUM(I40:I42)</f>
        <v>0</v>
      </c>
      <c r="J43" s="218">
        <f t="shared" si="9"/>
        <v>0</v>
      </c>
    </row>
    <row r="44" spans="1:10" ht="30.95" hidden="1" customHeight="1" x14ac:dyDescent="0.25">
      <c r="A44" s="1731">
        <v>5</v>
      </c>
      <c r="B44" s="1734">
        <v>266</v>
      </c>
      <c r="C44" s="1740" t="s">
        <v>407</v>
      </c>
      <c r="D44" s="311" t="s">
        <v>408</v>
      </c>
      <c r="E44" s="60"/>
      <c r="F44" s="56"/>
      <c r="G44" s="61"/>
      <c r="H44" s="56"/>
      <c r="I44" s="56"/>
      <c r="J44" s="56"/>
    </row>
    <row r="45" spans="1:10" ht="50.25" hidden="1" customHeight="1" x14ac:dyDescent="0.25">
      <c r="A45" s="1732"/>
      <c r="B45" s="1735"/>
      <c r="C45" s="1741"/>
      <c r="D45" s="10" t="s">
        <v>80</v>
      </c>
      <c r="E45" s="60"/>
      <c r="F45" s="56"/>
      <c r="G45" s="61"/>
      <c r="H45" s="56"/>
      <c r="I45" s="56"/>
      <c r="J45" s="56"/>
    </row>
    <row r="46" spans="1:10" ht="18" hidden="1" customHeight="1" x14ac:dyDescent="0.25">
      <c r="A46" s="1733"/>
      <c r="B46" s="1736"/>
      <c r="C46" s="1742"/>
      <c r="D46" s="59"/>
      <c r="E46" s="60"/>
      <c r="F46" s="56"/>
      <c r="G46" s="61"/>
      <c r="H46" s="56"/>
      <c r="I46" s="56"/>
      <c r="J46" s="56"/>
    </row>
    <row r="47" spans="1:10" ht="21.95" hidden="1" customHeight="1" x14ac:dyDescent="0.25">
      <c r="A47" s="307"/>
      <c r="B47" s="1726" t="s">
        <v>409</v>
      </c>
      <c r="C47" s="1726"/>
      <c r="D47" s="1726"/>
      <c r="E47" s="308"/>
      <c r="F47" s="308"/>
      <c r="G47" s="309"/>
      <c r="H47" s="218">
        <f>SUM(H44:H46)</f>
        <v>0</v>
      </c>
      <c r="I47" s="218">
        <f t="shared" ref="I47:J47" si="10">SUM(I44:I46)</f>
        <v>0</v>
      </c>
      <c r="J47" s="218">
        <f t="shared" si="10"/>
        <v>0</v>
      </c>
    </row>
    <row r="48" spans="1:10" ht="46.15" hidden="1" customHeight="1" x14ac:dyDescent="0.25">
      <c r="A48" s="1731">
        <v>6</v>
      </c>
      <c r="B48" s="1734">
        <v>290</v>
      </c>
      <c r="C48" s="1743" t="s">
        <v>12</v>
      </c>
      <c r="D48" s="10" t="s">
        <v>13</v>
      </c>
      <c r="E48" s="60"/>
      <c r="F48" s="56"/>
      <c r="G48" s="61"/>
      <c r="H48" s="56"/>
      <c r="I48" s="56"/>
      <c r="J48" s="56"/>
    </row>
    <row r="49" spans="1:10" ht="18" hidden="1" customHeight="1" x14ac:dyDescent="0.25">
      <c r="A49" s="1733"/>
      <c r="B49" s="1736"/>
      <c r="C49" s="1744"/>
      <c r="D49" s="59"/>
      <c r="E49" s="60"/>
      <c r="F49" s="56"/>
      <c r="G49" s="61"/>
      <c r="H49" s="56"/>
      <c r="I49" s="56"/>
      <c r="J49" s="56"/>
    </row>
    <row r="50" spans="1:10" ht="21.95" hidden="1" customHeight="1" x14ac:dyDescent="0.25">
      <c r="A50" s="307"/>
      <c r="B50" s="1726" t="s">
        <v>410</v>
      </c>
      <c r="C50" s="1726"/>
      <c r="D50" s="1726"/>
      <c r="E50" s="308"/>
      <c r="F50" s="308"/>
      <c r="G50" s="309"/>
      <c r="H50" s="218">
        <f>SUM(H48:H49)</f>
        <v>0</v>
      </c>
      <c r="I50" s="218">
        <f t="shared" ref="I50:J50" si="11">SUM(I48:I49)</f>
        <v>0</v>
      </c>
      <c r="J50" s="218">
        <f t="shared" si="11"/>
        <v>0</v>
      </c>
    </row>
    <row r="51" spans="1:10" ht="21.95" hidden="1" customHeight="1" x14ac:dyDescent="0.25">
      <c r="A51" s="1873" t="s">
        <v>14</v>
      </c>
      <c r="B51" s="1874"/>
      <c r="C51" s="1874"/>
      <c r="D51" s="1874"/>
      <c r="E51" s="1874"/>
      <c r="F51" s="1874"/>
      <c r="G51" s="1875"/>
      <c r="H51" s="8">
        <f>H30+H35+H39+H43+H47+H50</f>
        <v>0</v>
      </c>
      <c r="I51" s="8">
        <f t="shared" ref="I51:J51" si="12">I30+I35+I39+I43+I47+I50</f>
        <v>0</v>
      </c>
      <c r="J51" s="8">
        <f t="shared" si="12"/>
        <v>0</v>
      </c>
    </row>
    <row r="52" spans="1:10" ht="12" hidden="1" customHeight="1" x14ac:dyDescent="0.25"/>
    <row r="53" spans="1:10" ht="43.9" hidden="1" customHeight="1" x14ac:dyDescent="0.25">
      <c r="A53" s="1888" t="s">
        <v>710</v>
      </c>
      <c r="B53" s="1888"/>
      <c r="C53" s="1888"/>
      <c r="D53" s="1888"/>
      <c r="E53" s="1888"/>
      <c r="F53" s="1888"/>
      <c r="G53" s="1888"/>
      <c r="H53" s="1888"/>
      <c r="I53" s="1888"/>
      <c r="J53" s="1888"/>
    </row>
    <row r="54" spans="1:10" ht="26.1" hidden="1" customHeight="1" x14ac:dyDescent="0.25">
      <c r="A54" s="1786" t="s">
        <v>106</v>
      </c>
      <c r="B54" s="1786" t="s">
        <v>0</v>
      </c>
      <c r="C54" s="1786" t="s">
        <v>105</v>
      </c>
      <c r="D54" s="1786" t="s">
        <v>77</v>
      </c>
      <c r="E54" s="1869" t="s">
        <v>49</v>
      </c>
      <c r="F54" s="1869" t="s">
        <v>88</v>
      </c>
      <c r="G54" s="1794" t="s">
        <v>716</v>
      </c>
      <c r="H54" s="1593" t="s">
        <v>104</v>
      </c>
      <c r="I54" s="1593"/>
      <c r="J54" s="1593"/>
    </row>
    <row r="55" spans="1:10" ht="50.1" hidden="1" customHeight="1" x14ac:dyDescent="0.25">
      <c r="A55" s="1787"/>
      <c r="B55" s="1787"/>
      <c r="C55" s="1787"/>
      <c r="D55" s="1787"/>
      <c r="E55" s="1869"/>
      <c r="F55" s="1869"/>
      <c r="G55" s="1794"/>
      <c r="H55" s="44">
        <f>H14</f>
        <v>2026</v>
      </c>
      <c r="I55" s="44">
        <f t="shared" ref="I55:J55" si="13">I14</f>
        <v>2027</v>
      </c>
      <c r="J55" s="44">
        <f t="shared" si="13"/>
        <v>2028</v>
      </c>
    </row>
    <row r="56" spans="1:10" ht="51.75" hidden="1" customHeight="1" x14ac:dyDescent="0.25">
      <c r="A56" s="16">
        <v>1</v>
      </c>
      <c r="B56" s="17">
        <v>290</v>
      </c>
      <c r="C56" s="14" t="s">
        <v>12</v>
      </c>
      <c r="D56" s="10" t="s">
        <v>13</v>
      </c>
      <c r="E56" s="5"/>
      <c r="F56" s="6"/>
      <c r="G56" s="7"/>
      <c r="H56" s="6"/>
      <c r="I56" s="6"/>
      <c r="J56" s="6"/>
    </row>
    <row r="57" spans="1:10" ht="21.95" hidden="1" customHeight="1" x14ac:dyDescent="0.25">
      <c r="A57" s="1873" t="s">
        <v>15</v>
      </c>
      <c r="B57" s="1874"/>
      <c r="C57" s="1874"/>
      <c r="D57" s="1874"/>
      <c r="E57" s="1874"/>
      <c r="F57" s="1874"/>
      <c r="G57" s="1875"/>
      <c r="H57" s="8">
        <f>SUM(H56:H56)</f>
        <v>0</v>
      </c>
      <c r="I57" s="8">
        <f>SUM(I56:I56)</f>
        <v>0</v>
      </c>
      <c r="J57" s="8">
        <f>SUM(J56:J56)</f>
        <v>0</v>
      </c>
    </row>
    <row r="58" spans="1:10" ht="12" hidden="1" customHeight="1" x14ac:dyDescent="0.25"/>
    <row r="59" spans="1:10" s="48" customFormat="1" ht="21.95" hidden="1" customHeight="1" x14ac:dyDescent="0.25">
      <c r="A59" s="1889" t="s">
        <v>427</v>
      </c>
      <c r="B59" s="1889"/>
      <c r="C59" s="1889"/>
      <c r="D59" s="1889"/>
      <c r="E59" s="1889"/>
      <c r="F59" s="1889"/>
      <c r="G59" s="1889"/>
      <c r="H59" s="1889"/>
      <c r="I59" s="1889"/>
      <c r="J59" s="1889"/>
    </row>
    <row r="60" spans="1:10" s="48" customFormat="1" ht="26.1" hidden="1" customHeight="1" x14ac:dyDescent="0.25">
      <c r="A60" s="1779" t="s">
        <v>106</v>
      </c>
      <c r="B60" s="1779" t="s">
        <v>0</v>
      </c>
      <c r="C60" s="1779" t="s">
        <v>105</v>
      </c>
      <c r="D60" s="1779" t="s">
        <v>77</v>
      </c>
      <c r="E60" s="1886" t="s">
        <v>49</v>
      </c>
      <c r="F60" s="1886" t="s">
        <v>87</v>
      </c>
      <c r="G60" s="1783" t="s">
        <v>715</v>
      </c>
      <c r="H60" s="1698" t="s">
        <v>104</v>
      </c>
      <c r="I60" s="1698"/>
      <c r="J60" s="1698"/>
    </row>
    <row r="61" spans="1:10" s="48" customFormat="1" ht="50.1" hidden="1" customHeight="1" x14ac:dyDescent="0.25">
      <c r="A61" s="1780"/>
      <c r="B61" s="1780"/>
      <c r="C61" s="1780"/>
      <c r="D61" s="1780"/>
      <c r="E61" s="1886"/>
      <c r="F61" s="1886"/>
      <c r="G61" s="1783"/>
      <c r="H61" s="44">
        <f>H14</f>
        <v>2026</v>
      </c>
      <c r="I61" s="44">
        <f t="shared" ref="I61:J61" si="14">I14</f>
        <v>2027</v>
      </c>
      <c r="J61" s="44">
        <f t="shared" si="14"/>
        <v>2028</v>
      </c>
    </row>
    <row r="62" spans="1:10" s="48" customFormat="1" ht="30" hidden="1" x14ac:dyDescent="0.25">
      <c r="A62" s="1731">
        <v>1</v>
      </c>
      <c r="B62" s="1734">
        <v>262</v>
      </c>
      <c r="C62" s="1737" t="s">
        <v>406</v>
      </c>
      <c r="D62" s="10" t="s">
        <v>404</v>
      </c>
      <c r="E62" s="60"/>
      <c r="F62" s="56"/>
      <c r="G62" s="61"/>
      <c r="H62" s="56"/>
      <c r="I62" s="56"/>
      <c r="J62" s="56"/>
    </row>
    <row r="63" spans="1:10" s="48" customFormat="1" ht="18" hidden="1" customHeight="1" x14ac:dyDescent="0.25">
      <c r="A63" s="1732"/>
      <c r="B63" s="1735"/>
      <c r="C63" s="1738"/>
      <c r="D63" s="59"/>
      <c r="E63" s="60"/>
      <c r="F63" s="56"/>
      <c r="G63" s="61"/>
      <c r="H63" s="56"/>
      <c r="I63" s="56"/>
      <c r="J63" s="56"/>
    </row>
    <row r="64" spans="1:10" s="48" customFormat="1" ht="18" hidden="1" customHeight="1" x14ac:dyDescent="0.25">
      <c r="A64" s="1733"/>
      <c r="B64" s="1736"/>
      <c r="C64" s="1739"/>
      <c r="D64" s="59"/>
      <c r="E64" s="60"/>
      <c r="F64" s="56"/>
      <c r="G64" s="61"/>
      <c r="H64" s="56"/>
      <c r="I64" s="56"/>
      <c r="J64" s="56"/>
    </row>
    <row r="65" spans="1:10" s="48" customFormat="1" ht="21.95" hidden="1" customHeight="1" x14ac:dyDescent="0.25">
      <c r="A65" s="307"/>
      <c r="B65" s="1726" t="s">
        <v>405</v>
      </c>
      <c r="C65" s="1726"/>
      <c r="D65" s="1726"/>
      <c r="E65" s="308"/>
      <c r="F65" s="308"/>
      <c r="G65" s="309"/>
      <c r="H65" s="218">
        <f>SUM(H62:H64)</f>
        <v>0</v>
      </c>
      <c r="I65" s="218">
        <f t="shared" ref="I65:J65" si="15">SUM(I62:I64)</f>
        <v>0</v>
      </c>
      <c r="J65" s="218">
        <f t="shared" si="15"/>
        <v>0</v>
      </c>
    </row>
    <row r="66" spans="1:10" s="48" customFormat="1" ht="33.4" hidden="1" customHeight="1" x14ac:dyDescent="0.25">
      <c r="A66" s="1731">
        <v>2</v>
      </c>
      <c r="B66" s="1734">
        <v>264</v>
      </c>
      <c r="C66" s="1737" t="s">
        <v>429</v>
      </c>
      <c r="D66" s="10" t="s">
        <v>404</v>
      </c>
      <c r="E66" s="60"/>
      <c r="F66" s="56"/>
      <c r="G66" s="61"/>
      <c r="H66" s="56"/>
      <c r="I66" s="56"/>
      <c r="J66" s="56"/>
    </row>
    <row r="67" spans="1:10" s="48" customFormat="1" ht="53.1" hidden="1" customHeight="1" x14ac:dyDescent="0.25">
      <c r="A67" s="1732"/>
      <c r="B67" s="1735"/>
      <c r="C67" s="1738"/>
      <c r="D67" s="369" t="s">
        <v>430</v>
      </c>
      <c r="E67" s="370"/>
      <c r="F67" s="83"/>
      <c r="G67" s="371"/>
      <c r="H67" s="83"/>
      <c r="I67" s="83"/>
      <c r="J67" s="83"/>
    </row>
    <row r="68" spans="1:10" s="48" customFormat="1" ht="22.15" hidden="1" customHeight="1" x14ac:dyDescent="0.25">
      <c r="A68" s="1733"/>
      <c r="B68" s="1736"/>
      <c r="C68" s="1739"/>
      <c r="D68" s="59"/>
      <c r="E68" s="60"/>
      <c r="F68" s="56"/>
      <c r="G68" s="61"/>
      <c r="H68" s="56"/>
      <c r="I68" s="56"/>
      <c r="J68" s="56"/>
    </row>
    <row r="69" spans="1:10" s="48" customFormat="1" ht="21.95" hidden="1" customHeight="1" x14ac:dyDescent="0.25">
      <c r="A69" s="307"/>
      <c r="B69" s="1726" t="s">
        <v>433</v>
      </c>
      <c r="C69" s="1726"/>
      <c r="D69" s="1726"/>
      <c r="E69" s="308"/>
      <c r="F69" s="308"/>
      <c r="G69" s="309"/>
      <c r="H69" s="218">
        <f>SUM(H66:H68)</f>
        <v>0</v>
      </c>
      <c r="I69" s="218">
        <f t="shared" ref="I69:J69" si="16">SUM(I66:I68)</f>
        <v>0</v>
      </c>
      <c r="J69" s="218">
        <f t="shared" si="16"/>
        <v>0</v>
      </c>
    </row>
    <row r="70" spans="1:10" s="48" customFormat="1" ht="22.15" hidden="1" customHeight="1" x14ac:dyDescent="0.25">
      <c r="A70" s="1873" t="s">
        <v>428</v>
      </c>
      <c r="B70" s="1874"/>
      <c r="C70" s="1874"/>
      <c r="D70" s="1874"/>
      <c r="E70" s="1874"/>
      <c r="F70" s="1874"/>
      <c r="G70" s="1875"/>
      <c r="H70" s="8">
        <f>H65+H69</f>
        <v>0</v>
      </c>
      <c r="I70" s="8">
        <f t="shared" ref="I70:J70" si="17">I65+I69</f>
        <v>0</v>
      </c>
      <c r="J70" s="8">
        <f t="shared" si="17"/>
        <v>0</v>
      </c>
    </row>
    <row r="71" spans="1:10" ht="12" hidden="1" customHeight="1" x14ac:dyDescent="0.25"/>
    <row r="72" spans="1:10" ht="21.95" hidden="1" customHeight="1" x14ac:dyDescent="0.25">
      <c r="A72" s="1862" t="s">
        <v>422</v>
      </c>
      <c r="B72" s="1862"/>
      <c r="C72" s="1862"/>
      <c r="D72" s="1862"/>
      <c r="E72" s="1862"/>
      <c r="F72" s="1862"/>
      <c r="G72" s="1862"/>
      <c r="H72" s="1862"/>
      <c r="I72" s="1862"/>
      <c r="J72" s="1862"/>
    </row>
    <row r="73" spans="1:10" ht="26.1" hidden="1" customHeight="1" x14ac:dyDescent="0.25">
      <c r="A73" s="1786" t="s">
        <v>106</v>
      </c>
      <c r="B73" s="1786" t="s">
        <v>0</v>
      </c>
      <c r="C73" s="1786" t="s">
        <v>105</v>
      </c>
      <c r="D73" s="1786" t="s">
        <v>77</v>
      </c>
      <c r="E73" s="1869" t="s">
        <v>49</v>
      </c>
      <c r="F73" s="1869" t="s">
        <v>88</v>
      </c>
      <c r="G73" s="1794" t="s">
        <v>714</v>
      </c>
      <c r="H73" s="1593" t="s">
        <v>104</v>
      </c>
      <c r="I73" s="1593"/>
      <c r="J73" s="1593"/>
    </row>
    <row r="74" spans="1:10" ht="50.1" hidden="1" customHeight="1" x14ac:dyDescent="0.25">
      <c r="A74" s="1787"/>
      <c r="B74" s="1787"/>
      <c r="C74" s="1787"/>
      <c r="D74" s="1787"/>
      <c r="E74" s="1869"/>
      <c r="F74" s="1869"/>
      <c r="G74" s="1794"/>
      <c r="H74" s="44">
        <f>H14</f>
        <v>2026</v>
      </c>
      <c r="I74" s="44">
        <f t="shared" ref="I74:J74" si="18">I14</f>
        <v>2027</v>
      </c>
      <c r="J74" s="44">
        <f t="shared" si="18"/>
        <v>2028</v>
      </c>
    </row>
    <row r="75" spans="1:10" ht="54" hidden="1" customHeight="1" x14ac:dyDescent="0.25">
      <c r="A75" s="16">
        <v>1</v>
      </c>
      <c r="B75" s="17">
        <v>290</v>
      </c>
      <c r="C75" s="14" t="s">
        <v>12</v>
      </c>
      <c r="D75" s="10" t="s">
        <v>17</v>
      </c>
      <c r="E75" s="5"/>
      <c r="F75" s="6"/>
      <c r="G75" s="7"/>
      <c r="H75" s="6"/>
      <c r="I75" s="6"/>
      <c r="J75" s="6"/>
    </row>
    <row r="76" spans="1:10" ht="21.95" hidden="1" customHeight="1" x14ac:dyDescent="0.25">
      <c r="A76" s="1870" t="s">
        <v>547</v>
      </c>
      <c r="B76" s="1871"/>
      <c r="C76" s="1871"/>
      <c r="D76" s="1871"/>
      <c r="E76" s="1871"/>
      <c r="F76" s="1871"/>
      <c r="G76" s="1872"/>
      <c r="H76" s="8">
        <f>SUM(H75:H75)</f>
        <v>0</v>
      </c>
      <c r="I76" s="8">
        <f>SUM(I75:I75)</f>
        <v>0</v>
      </c>
      <c r="J76" s="8">
        <f>SUM(J75:J75)</f>
        <v>0</v>
      </c>
    </row>
    <row r="77" spans="1:10" ht="12" hidden="1" customHeight="1" x14ac:dyDescent="0.25"/>
    <row r="78" spans="1:10" ht="50.1" hidden="1" customHeight="1" x14ac:dyDescent="0.25">
      <c r="A78" s="1876" t="s">
        <v>423</v>
      </c>
      <c r="B78" s="1876"/>
      <c r="C78" s="1876"/>
      <c r="D78" s="1876"/>
      <c r="E78" s="1876"/>
      <c r="F78" s="1876"/>
      <c r="G78" s="1876"/>
      <c r="H78" s="1876"/>
      <c r="I78" s="1876"/>
      <c r="J78" s="1876"/>
    </row>
    <row r="79" spans="1:10" ht="21.95" hidden="1" customHeight="1" x14ac:dyDescent="0.25">
      <c r="A79" s="1786" t="s">
        <v>106</v>
      </c>
      <c r="B79" s="1786" t="s">
        <v>0</v>
      </c>
      <c r="C79" s="1786" t="s">
        <v>105</v>
      </c>
      <c r="D79" s="1786" t="s">
        <v>77</v>
      </c>
      <c r="E79" s="1866"/>
      <c r="F79" s="1869" t="s">
        <v>35</v>
      </c>
      <c r="G79" s="1869" t="s">
        <v>89</v>
      </c>
      <c r="H79" s="1593" t="s">
        <v>104</v>
      </c>
      <c r="I79" s="1593"/>
      <c r="J79" s="1593"/>
    </row>
    <row r="80" spans="1:10" ht="21.95" hidden="1" customHeight="1" x14ac:dyDescent="0.25">
      <c r="A80" s="1787"/>
      <c r="B80" s="1787"/>
      <c r="C80" s="1787"/>
      <c r="D80" s="1867"/>
      <c r="E80" s="1868"/>
      <c r="F80" s="1869"/>
      <c r="G80" s="1869"/>
      <c r="H80" s="44">
        <f>H14</f>
        <v>2026</v>
      </c>
      <c r="I80" s="44">
        <f t="shared" ref="I80:J80" si="19">I14</f>
        <v>2027</v>
      </c>
      <c r="J80" s="44">
        <f t="shared" si="19"/>
        <v>2028</v>
      </c>
    </row>
    <row r="81" spans="1:15" ht="74.25" hidden="1" customHeight="1" x14ac:dyDescent="0.25">
      <c r="A81" s="16">
        <v>1</v>
      </c>
      <c r="B81" s="17">
        <v>290</v>
      </c>
      <c r="C81" s="14" t="s">
        <v>12</v>
      </c>
      <c r="D81" s="1864" t="s">
        <v>709</v>
      </c>
      <c r="E81" s="1865"/>
      <c r="F81" s="6"/>
      <c r="G81" s="7"/>
      <c r="H81" s="6"/>
      <c r="I81" s="6"/>
      <c r="J81" s="6"/>
    </row>
    <row r="82" spans="1:15" ht="21.95" hidden="1" customHeight="1" x14ac:dyDescent="0.25">
      <c r="A82" s="1637" t="s">
        <v>19</v>
      </c>
      <c r="B82" s="1638"/>
      <c r="C82" s="1638"/>
      <c r="D82" s="1638"/>
      <c r="E82" s="1638"/>
      <c r="F82" s="1638"/>
      <c r="G82" s="1639"/>
      <c r="H82" s="8">
        <f>SUM(H81:H81)</f>
        <v>0</v>
      </c>
      <c r="I82" s="8">
        <f>SUM(I81:I81)</f>
        <v>0</v>
      </c>
      <c r="J82" s="8">
        <f>SUM(J81:J81)</f>
        <v>0</v>
      </c>
    </row>
    <row r="83" spans="1:15" ht="12" hidden="1" customHeight="1" x14ac:dyDescent="0.25"/>
    <row r="84" spans="1:15" ht="21" customHeight="1" x14ac:dyDescent="0.25">
      <c r="A84" s="1862" t="s">
        <v>20</v>
      </c>
      <c r="B84" s="1862"/>
      <c r="C84" s="1862"/>
      <c r="D84" s="1862"/>
      <c r="E84" s="1862"/>
      <c r="F84" s="1862"/>
      <c r="G84" s="1862"/>
      <c r="H84" s="1862"/>
      <c r="I84" s="1862"/>
      <c r="J84" s="1863"/>
    </row>
    <row r="85" spans="1:15" ht="21.95" customHeight="1" x14ac:dyDescent="0.25">
      <c r="A85" s="1786" t="s">
        <v>106</v>
      </c>
      <c r="B85" s="1786" t="s">
        <v>0</v>
      </c>
      <c r="C85" s="1786" t="s">
        <v>105</v>
      </c>
      <c r="D85" s="1786" t="s">
        <v>77</v>
      </c>
      <c r="E85" s="1866"/>
      <c r="F85" s="1869" t="s">
        <v>21</v>
      </c>
      <c r="G85" s="1869" t="s">
        <v>713</v>
      </c>
      <c r="H85" s="1593" t="s">
        <v>104</v>
      </c>
      <c r="I85" s="1593"/>
      <c r="J85" s="1593"/>
      <c r="K85" s="48"/>
      <c r="L85" s="48"/>
      <c r="M85" s="48"/>
      <c r="N85" s="48"/>
      <c r="O85" s="48"/>
    </row>
    <row r="86" spans="1:15" ht="23.25" customHeight="1" x14ac:dyDescent="0.25">
      <c r="A86" s="1787"/>
      <c r="B86" s="1787"/>
      <c r="C86" s="1787"/>
      <c r="D86" s="1867"/>
      <c r="E86" s="1868"/>
      <c r="F86" s="1869"/>
      <c r="G86" s="1869"/>
      <c r="H86" s="44">
        <f>H14</f>
        <v>2026</v>
      </c>
      <c r="I86" s="44">
        <f t="shared" ref="I86:J86" si="20">I14</f>
        <v>2027</v>
      </c>
      <c r="J86" s="44">
        <f t="shared" si="20"/>
        <v>2028</v>
      </c>
      <c r="K86" s="48"/>
      <c r="L86" s="48"/>
      <c r="M86" s="48"/>
      <c r="N86" s="48"/>
      <c r="O86" s="48"/>
    </row>
    <row r="87" spans="1:15" ht="21.95" customHeight="1" x14ac:dyDescent="0.25">
      <c r="A87" s="16">
        <v>1</v>
      </c>
      <c r="B87" s="1734">
        <v>291</v>
      </c>
      <c r="C87" s="14" t="s">
        <v>12</v>
      </c>
      <c r="D87" s="1860" t="s">
        <v>23</v>
      </c>
      <c r="E87" s="1861"/>
      <c r="F87" s="1043">
        <v>680000</v>
      </c>
      <c r="G87" s="9">
        <f>'КФО 4'!G95</f>
        <v>2.1999999999999999E-2</v>
      </c>
      <c r="H87" s="56">
        <v>44880</v>
      </c>
      <c r="I87" s="56">
        <v>44880</v>
      </c>
      <c r="J87" s="56">
        <v>44880</v>
      </c>
      <c r="K87" s="48"/>
      <c r="L87" s="48"/>
      <c r="M87" s="48"/>
      <c r="N87" s="48"/>
      <c r="O87" s="48"/>
    </row>
    <row r="88" spans="1:15" ht="21.95" customHeight="1" x14ac:dyDescent="0.25">
      <c r="A88" s="16">
        <v>2</v>
      </c>
      <c r="B88" s="1736"/>
      <c r="C88" s="14" t="s">
        <v>12</v>
      </c>
      <c r="D88" s="1860" t="s">
        <v>24</v>
      </c>
      <c r="E88" s="1861"/>
      <c r="F88" s="1043">
        <v>889733</v>
      </c>
      <c r="G88" s="9" t="s">
        <v>109</v>
      </c>
      <c r="H88" s="56">
        <v>40038</v>
      </c>
      <c r="I88" s="56">
        <v>40038</v>
      </c>
      <c r="J88" s="56">
        <v>40038</v>
      </c>
      <c r="K88" s="48"/>
      <c r="L88" s="48"/>
      <c r="M88" s="48"/>
      <c r="N88" s="48"/>
      <c r="O88" s="48"/>
    </row>
    <row r="89" spans="1:15" ht="20.45" customHeight="1" x14ac:dyDescent="0.25">
      <c r="A89" s="1637" t="s">
        <v>25</v>
      </c>
      <c r="B89" s="1638"/>
      <c r="C89" s="1638"/>
      <c r="D89" s="1638"/>
      <c r="E89" s="1638"/>
      <c r="F89" s="1638"/>
      <c r="G89" s="1639"/>
      <c r="H89" s="8">
        <f>H87+H88</f>
        <v>84918</v>
      </c>
      <c r="I89" s="8">
        <f t="shared" ref="I89:J89" si="21">I87+I88</f>
        <v>84918</v>
      </c>
      <c r="J89" s="8">
        <f t="shared" si="21"/>
        <v>84918</v>
      </c>
      <c r="K89" s="810">
        <f>H89+H97+H109</f>
        <v>84918</v>
      </c>
      <c r="L89" s="810">
        <f t="shared" ref="L89:M89" si="22">I89+I97+I109</f>
        <v>84918</v>
      </c>
      <c r="M89" s="810">
        <f t="shared" si="22"/>
        <v>84918</v>
      </c>
      <c r="N89" s="48"/>
      <c r="O89" s="48"/>
    </row>
    <row r="90" spans="1:15" ht="12" customHeight="1" x14ac:dyDescent="0.25">
      <c r="K90" s="48"/>
      <c r="L90" s="48"/>
      <c r="M90" s="48"/>
      <c r="N90" s="48"/>
      <c r="O90" s="48"/>
    </row>
    <row r="91" spans="1:15" ht="21" hidden="1" customHeight="1" x14ac:dyDescent="0.25">
      <c r="A91" s="1862" t="s">
        <v>26</v>
      </c>
      <c r="B91" s="1862"/>
      <c r="C91" s="1862"/>
      <c r="D91" s="1862"/>
      <c r="E91" s="1862"/>
      <c r="F91" s="1862"/>
      <c r="G91" s="1862"/>
      <c r="H91" s="1862"/>
      <c r="I91" s="1862"/>
      <c r="J91" s="1863"/>
      <c r="K91" s="48"/>
      <c r="L91" s="48"/>
      <c r="M91" s="48"/>
      <c r="N91" s="48"/>
      <c r="O91" s="48"/>
    </row>
    <row r="92" spans="1:15" ht="21.95" hidden="1" customHeight="1" x14ac:dyDescent="0.25">
      <c r="A92" s="1786" t="s">
        <v>106</v>
      </c>
      <c r="B92" s="1786" t="s">
        <v>0</v>
      </c>
      <c r="C92" s="1786" t="s">
        <v>105</v>
      </c>
      <c r="D92" s="1755" t="s">
        <v>77</v>
      </c>
      <c r="E92" s="1755"/>
      <c r="F92" s="1858" t="s">
        <v>27</v>
      </c>
      <c r="G92" s="1740" t="s">
        <v>28</v>
      </c>
      <c r="H92" s="1593" t="s">
        <v>104</v>
      </c>
      <c r="I92" s="1593"/>
      <c r="J92" s="1593"/>
      <c r="K92" s="48"/>
      <c r="L92" s="48"/>
      <c r="M92" s="48"/>
      <c r="N92" s="48"/>
      <c r="O92" s="48"/>
    </row>
    <row r="93" spans="1:15" ht="37.5" hidden="1" customHeight="1" x14ac:dyDescent="0.25">
      <c r="A93" s="1787"/>
      <c r="B93" s="1787"/>
      <c r="C93" s="1787"/>
      <c r="D93" s="1755"/>
      <c r="E93" s="1755"/>
      <c r="F93" s="1859"/>
      <c r="G93" s="1742"/>
      <c r="H93" s="44">
        <f>H14</f>
        <v>2026</v>
      </c>
      <c r="I93" s="44">
        <f t="shared" ref="I93:J93" si="23">I14</f>
        <v>2027</v>
      </c>
      <c r="J93" s="44">
        <f t="shared" si="23"/>
        <v>2028</v>
      </c>
      <c r="K93" s="48"/>
      <c r="L93" s="48"/>
      <c r="M93" s="48"/>
      <c r="N93" s="48"/>
      <c r="O93" s="48"/>
    </row>
    <row r="94" spans="1:15" ht="21.95" hidden="1" customHeight="1" x14ac:dyDescent="0.25">
      <c r="A94" s="16">
        <v>1</v>
      </c>
      <c r="B94" s="1854">
        <v>291</v>
      </c>
      <c r="C94" s="14" t="s">
        <v>12</v>
      </c>
      <c r="D94" s="1855" t="s">
        <v>29</v>
      </c>
      <c r="E94" s="1855"/>
      <c r="F94" s="4"/>
      <c r="G94" s="2"/>
      <c r="H94" s="56"/>
      <c r="I94" s="56"/>
      <c r="J94" s="56"/>
      <c r="K94" s="48"/>
      <c r="L94" s="48"/>
      <c r="M94" s="48"/>
      <c r="N94" s="48"/>
      <c r="O94" s="48"/>
    </row>
    <row r="95" spans="1:15" ht="33.950000000000003" hidden="1" customHeight="1" x14ac:dyDescent="0.25">
      <c r="A95" s="16">
        <v>2</v>
      </c>
      <c r="B95" s="1854"/>
      <c r="C95" s="14" t="s">
        <v>12</v>
      </c>
      <c r="D95" s="1856" t="s">
        <v>81</v>
      </c>
      <c r="E95" s="1857"/>
      <c r="F95" s="3" t="s">
        <v>30</v>
      </c>
      <c r="G95" s="1" t="s">
        <v>30</v>
      </c>
      <c r="H95" s="56"/>
      <c r="I95" s="56"/>
      <c r="J95" s="56"/>
      <c r="K95" s="48"/>
      <c r="L95" s="48"/>
      <c r="M95" s="48"/>
      <c r="N95" s="48"/>
      <c r="O95" s="48"/>
    </row>
    <row r="96" spans="1:15" ht="21.95" hidden="1" customHeight="1" x14ac:dyDescent="0.25">
      <c r="A96" s="16">
        <v>3</v>
      </c>
      <c r="B96" s="1854"/>
      <c r="C96" s="14" t="s">
        <v>12</v>
      </c>
      <c r="D96" s="1660"/>
      <c r="E96" s="1662"/>
      <c r="F96" s="3" t="s">
        <v>30</v>
      </c>
      <c r="G96" s="1" t="s">
        <v>30</v>
      </c>
      <c r="H96" s="56"/>
      <c r="I96" s="56"/>
      <c r="J96" s="56"/>
      <c r="K96" s="48"/>
      <c r="L96" s="48"/>
      <c r="M96" s="48"/>
      <c r="N96" s="48"/>
      <c r="O96" s="48"/>
    </row>
    <row r="97" spans="1:15" ht="20.45" hidden="1" customHeight="1" x14ac:dyDescent="0.25">
      <c r="A97" s="1637" t="s">
        <v>31</v>
      </c>
      <c r="B97" s="1638"/>
      <c r="C97" s="1638"/>
      <c r="D97" s="1638"/>
      <c r="E97" s="1638"/>
      <c r="F97" s="1638"/>
      <c r="G97" s="1639"/>
      <c r="H97" s="8">
        <f>SUM(H94:H96)</f>
        <v>0</v>
      </c>
      <c r="I97" s="8">
        <f t="shared" ref="I97:J97" si="24">SUM(I94:I96)</f>
        <v>0</v>
      </c>
      <c r="J97" s="8">
        <f t="shared" si="24"/>
        <v>0</v>
      </c>
      <c r="K97" s="48"/>
      <c r="L97" s="48"/>
      <c r="M97" s="48"/>
      <c r="N97" s="48"/>
      <c r="O97" s="48"/>
    </row>
    <row r="98" spans="1:15" ht="12" hidden="1" customHeight="1" x14ac:dyDescent="0.25">
      <c r="K98" s="48"/>
      <c r="L98" s="48"/>
      <c r="M98" s="48"/>
      <c r="N98" s="48"/>
      <c r="O98" s="48"/>
    </row>
    <row r="99" spans="1:15" ht="21" hidden="1" customHeight="1" x14ac:dyDescent="0.25">
      <c r="A99" s="1862" t="s">
        <v>510</v>
      </c>
      <c r="B99" s="1862"/>
      <c r="C99" s="1862"/>
      <c r="D99" s="1862"/>
      <c r="E99" s="1862"/>
      <c r="F99" s="1862"/>
      <c r="G99" s="1862"/>
      <c r="H99" s="1862"/>
      <c r="I99" s="1862"/>
      <c r="J99" s="1863"/>
      <c r="K99" s="48"/>
      <c r="L99" s="48"/>
      <c r="M99" s="48"/>
      <c r="N99" s="48"/>
      <c r="O99" s="48"/>
    </row>
    <row r="100" spans="1:15" ht="21.95" hidden="1" customHeight="1" x14ac:dyDescent="0.25">
      <c r="A100" s="1786" t="s">
        <v>106</v>
      </c>
      <c r="B100" s="1786" t="s">
        <v>0</v>
      </c>
      <c r="C100" s="1786" t="s">
        <v>105</v>
      </c>
      <c r="D100" s="1593" t="s">
        <v>77</v>
      </c>
      <c r="E100" s="1593"/>
      <c r="F100" s="1593"/>
      <c r="G100" s="1593"/>
      <c r="H100" s="1593" t="s">
        <v>104</v>
      </c>
      <c r="I100" s="1593"/>
      <c r="J100" s="1593"/>
      <c r="K100" s="48"/>
      <c r="L100" s="48"/>
      <c r="M100" s="48"/>
      <c r="N100" s="48"/>
      <c r="O100" s="48"/>
    </row>
    <row r="101" spans="1:15" ht="21.95" hidden="1" customHeight="1" x14ac:dyDescent="0.25">
      <c r="A101" s="1787"/>
      <c r="B101" s="1787"/>
      <c r="C101" s="1787"/>
      <c r="D101" s="1593"/>
      <c r="E101" s="1593"/>
      <c r="F101" s="1593"/>
      <c r="G101" s="1593"/>
      <c r="H101" s="44">
        <f>H14</f>
        <v>2026</v>
      </c>
      <c r="I101" s="44">
        <f t="shared" ref="I101:J101" si="25">I14</f>
        <v>2027</v>
      </c>
      <c r="J101" s="44">
        <f t="shared" si="25"/>
        <v>2028</v>
      </c>
      <c r="K101" s="48"/>
      <c r="L101" s="48"/>
      <c r="M101" s="48"/>
      <c r="N101" s="48"/>
      <c r="O101" s="48"/>
    </row>
    <row r="102" spans="1:15" ht="21.95" hidden="1" customHeight="1" x14ac:dyDescent="0.25">
      <c r="A102" s="654"/>
      <c r="B102" s="1829">
        <v>291</v>
      </c>
      <c r="C102" s="96" t="s">
        <v>12</v>
      </c>
      <c r="D102" s="1890" t="s">
        <v>97</v>
      </c>
      <c r="E102" s="1891"/>
      <c r="F102" s="1891"/>
      <c r="G102" s="1892"/>
      <c r="H102" s="639"/>
      <c r="I102" s="639"/>
      <c r="J102" s="639"/>
      <c r="K102" s="48"/>
      <c r="L102" s="48"/>
      <c r="M102" s="48"/>
      <c r="N102" s="48"/>
      <c r="O102" s="48"/>
    </row>
    <row r="103" spans="1:15" ht="21.95" hidden="1" customHeight="1" x14ac:dyDescent="0.25">
      <c r="A103" s="654"/>
      <c r="B103" s="1830"/>
      <c r="C103" s="96" t="s">
        <v>12</v>
      </c>
      <c r="D103" s="1893"/>
      <c r="E103" s="1894"/>
      <c r="F103" s="1894"/>
      <c r="G103" s="1895"/>
      <c r="H103" s="639"/>
      <c r="I103" s="639"/>
      <c r="J103" s="639"/>
      <c r="K103" s="48"/>
      <c r="L103" s="48"/>
      <c r="M103" s="48"/>
      <c r="N103" s="48"/>
      <c r="O103" s="48"/>
    </row>
    <row r="104" spans="1:15" ht="21.95" hidden="1" customHeight="1" x14ac:dyDescent="0.25">
      <c r="A104" s="654"/>
      <c r="B104" s="1831"/>
      <c r="C104" s="96" t="s">
        <v>12</v>
      </c>
      <c r="D104" s="1893"/>
      <c r="E104" s="1894"/>
      <c r="F104" s="1894"/>
      <c r="G104" s="1895"/>
      <c r="H104" s="639"/>
      <c r="I104" s="639"/>
      <c r="J104" s="639"/>
      <c r="K104" s="48"/>
      <c r="L104" s="48"/>
      <c r="M104" s="48"/>
      <c r="N104" s="48"/>
      <c r="O104" s="48"/>
    </row>
    <row r="105" spans="1:15" ht="21.95" hidden="1" customHeight="1" x14ac:dyDescent="0.25">
      <c r="A105" s="654"/>
      <c r="B105" s="1829">
        <v>292</v>
      </c>
      <c r="C105" s="96" t="s">
        <v>12</v>
      </c>
      <c r="D105" s="1893"/>
      <c r="E105" s="1894"/>
      <c r="F105" s="1894"/>
      <c r="G105" s="1895"/>
      <c r="H105" s="639"/>
      <c r="I105" s="639"/>
      <c r="J105" s="639"/>
      <c r="K105" s="48"/>
      <c r="L105" s="48"/>
      <c r="M105" s="48"/>
      <c r="N105" s="48"/>
      <c r="O105" s="48"/>
    </row>
    <row r="106" spans="1:15" ht="21.95" hidden="1" customHeight="1" x14ac:dyDescent="0.25">
      <c r="A106" s="654"/>
      <c r="B106" s="1831"/>
      <c r="C106" s="96" t="s">
        <v>12</v>
      </c>
      <c r="D106" s="1893"/>
      <c r="E106" s="1894"/>
      <c r="F106" s="1894"/>
      <c r="G106" s="1895"/>
      <c r="H106" s="639"/>
      <c r="I106" s="639"/>
      <c r="J106" s="639"/>
      <c r="K106" s="48"/>
      <c r="L106" s="48"/>
      <c r="M106" s="48"/>
      <c r="N106" s="48"/>
      <c r="O106" s="48"/>
    </row>
    <row r="107" spans="1:15" ht="21.95" hidden="1" customHeight="1" x14ac:dyDescent="0.25">
      <c r="A107" s="654"/>
      <c r="B107" s="1829">
        <v>293</v>
      </c>
      <c r="C107" s="96" t="s">
        <v>12</v>
      </c>
      <c r="D107" s="1893"/>
      <c r="E107" s="1894"/>
      <c r="F107" s="1894"/>
      <c r="G107" s="1895"/>
      <c r="H107" s="639"/>
      <c r="I107" s="639"/>
      <c r="J107" s="639"/>
      <c r="K107" s="48"/>
      <c r="L107" s="48"/>
      <c r="M107" s="48"/>
      <c r="N107" s="48"/>
      <c r="O107" s="48"/>
    </row>
    <row r="108" spans="1:15" ht="21.95" hidden="1" customHeight="1" thickBot="1" x14ac:dyDescent="0.3">
      <c r="A108" s="654"/>
      <c r="B108" s="1831"/>
      <c r="C108" s="96" t="s">
        <v>12</v>
      </c>
      <c r="D108" s="1893"/>
      <c r="E108" s="1894"/>
      <c r="F108" s="1894"/>
      <c r="G108" s="1895"/>
      <c r="H108" s="639"/>
      <c r="I108" s="639"/>
      <c r="J108" s="639"/>
      <c r="K108" s="48"/>
      <c r="L108" s="48"/>
      <c r="M108" s="48"/>
      <c r="N108" s="48"/>
      <c r="O108" s="48"/>
    </row>
    <row r="109" spans="1:15" ht="20.45" hidden="1" customHeight="1" x14ac:dyDescent="0.25">
      <c r="A109" s="1637" t="s">
        <v>33</v>
      </c>
      <c r="B109" s="1638"/>
      <c r="C109" s="1638"/>
      <c r="D109" s="1638"/>
      <c r="E109" s="1638"/>
      <c r="F109" s="1638"/>
      <c r="G109" s="1639"/>
      <c r="H109" s="8">
        <f>SUM(H102:H108)</f>
        <v>0</v>
      </c>
      <c r="I109" s="8">
        <f t="shared" ref="I109:J109" si="26">SUM(I102:I108)</f>
        <v>0</v>
      </c>
      <c r="J109" s="8">
        <f t="shared" si="26"/>
        <v>0</v>
      </c>
      <c r="K109" s="48"/>
      <c r="L109" s="48"/>
      <c r="M109" s="48"/>
      <c r="N109" s="48"/>
      <c r="O109" s="48"/>
    </row>
    <row r="110" spans="1:15" ht="12" hidden="1" customHeight="1" x14ac:dyDescent="0.25">
      <c r="K110" s="48"/>
      <c r="L110" s="48"/>
      <c r="M110" s="48"/>
      <c r="N110" s="48"/>
      <c r="O110" s="48"/>
    </row>
    <row r="111" spans="1:15" ht="21.95" hidden="1" customHeight="1" x14ac:dyDescent="0.25">
      <c r="A111" s="1851" t="s">
        <v>34</v>
      </c>
      <c r="B111" s="1851"/>
      <c r="C111" s="1851"/>
      <c r="D111" s="1851"/>
      <c r="E111" s="1851"/>
      <c r="F111" s="1851"/>
      <c r="G111" s="1851"/>
      <c r="H111" s="1851"/>
      <c r="I111" s="1851"/>
      <c r="J111" s="1852"/>
    </row>
    <row r="112" spans="1:15" ht="21.95" hidden="1" customHeight="1" x14ac:dyDescent="0.25">
      <c r="A112" s="1786" t="s">
        <v>106</v>
      </c>
      <c r="B112" s="1755" t="s">
        <v>0</v>
      </c>
      <c r="C112" s="1755" t="s">
        <v>105</v>
      </c>
      <c r="D112" s="1593" t="s">
        <v>77</v>
      </c>
      <c r="E112" s="1755" t="s">
        <v>82</v>
      </c>
      <c r="F112" s="1756" t="s">
        <v>35</v>
      </c>
      <c r="G112" s="1794" t="s">
        <v>111</v>
      </c>
      <c r="H112" s="1593" t="s">
        <v>104</v>
      </c>
      <c r="I112" s="1593"/>
      <c r="J112" s="1593"/>
    </row>
    <row r="113" spans="1:10" ht="21.95" hidden="1" customHeight="1" x14ac:dyDescent="0.25">
      <c r="A113" s="1787"/>
      <c r="B113" s="1755"/>
      <c r="C113" s="1755"/>
      <c r="D113" s="1593"/>
      <c r="E113" s="1755"/>
      <c r="F113" s="1756"/>
      <c r="G113" s="1794"/>
      <c r="H113" s="44">
        <f>H14</f>
        <v>2026</v>
      </c>
      <c r="I113" s="44">
        <f t="shared" ref="I113:J113" si="27">I14</f>
        <v>2027</v>
      </c>
      <c r="J113" s="44">
        <f t="shared" si="27"/>
        <v>2028</v>
      </c>
    </row>
    <row r="114" spans="1:10" ht="33.950000000000003" hidden="1" customHeight="1" x14ac:dyDescent="0.25">
      <c r="A114" s="1848">
        <v>1</v>
      </c>
      <c r="B114" s="1734">
        <v>225</v>
      </c>
      <c r="C114" s="1740" t="s">
        <v>36</v>
      </c>
      <c r="D114" s="101" t="s">
        <v>37</v>
      </c>
      <c r="E114" s="102"/>
      <c r="F114" s="103"/>
      <c r="G114" s="104"/>
      <c r="H114" s="22" t="s">
        <v>30</v>
      </c>
      <c r="I114" s="22" t="s">
        <v>30</v>
      </c>
      <c r="J114" s="22" t="s">
        <v>30</v>
      </c>
    </row>
    <row r="115" spans="1:10" ht="21.95" hidden="1" customHeight="1" x14ac:dyDescent="0.25">
      <c r="A115" s="1849"/>
      <c r="B115" s="1735"/>
      <c r="C115" s="1741"/>
      <c r="D115" s="65"/>
      <c r="E115" s="66" t="s">
        <v>95</v>
      </c>
      <c r="F115" s="60"/>
      <c r="G115" s="6" t="e">
        <f>H115/F115</f>
        <v>#DIV/0!</v>
      </c>
      <c r="H115" s="56"/>
      <c r="I115" s="56"/>
      <c r="J115" s="56"/>
    </row>
    <row r="116" spans="1:10" ht="21.95" hidden="1" customHeight="1" x14ac:dyDescent="0.25">
      <c r="A116" s="1849"/>
      <c r="B116" s="1735"/>
      <c r="C116" s="1741"/>
      <c r="D116" s="65"/>
      <c r="E116" s="66" t="s">
        <v>95</v>
      </c>
      <c r="F116" s="60"/>
      <c r="G116" s="6" t="e">
        <f t="shared" ref="G116:G125" si="28">H116/F116</f>
        <v>#DIV/0!</v>
      </c>
      <c r="H116" s="56"/>
      <c r="I116" s="56"/>
      <c r="J116" s="56"/>
    </row>
    <row r="117" spans="1:10" ht="21.95" hidden="1" customHeight="1" x14ac:dyDescent="0.25">
      <c r="A117" s="1849"/>
      <c r="B117" s="1735"/>
      <c r="C117" s="1741"/>
      <c r="D117" s="65"/>
      <c r="E117" s="66" t="s">
        <v>95</v>
      </c>
      <c r="F117" s="60"/>
      <c r="G117" s="6" t="e">
        <f t="shared" si="28"/>
        <v>#DIV/0!</v>
      </c>
      <c r="H117" s="56"/>
      <c r="I117" s="56"/>
      <c r="J117" s="56"/>
    </row>
    <row r="118" spans="1:10" ht="21.95" hidden="1" customHeight="1" x14ac:dyDescent="0.25">
      <c r="A118" s="1849"/>
      <c r="B118" s="1735"/>
      <c r="C118" s="1741"/>
      <c r="D118" s="65"/>
      <c r="E118" s="66" t="s">
        <v>95</v>
      </c>
      <c r="F118" s="60"/>
      <c r="G118" s="6" t="e">
        <f t="shared" si="28"/>
        <v>#DIV/0!</v>
      </c>
      <c r="H118" s="56"/>
      <c r="I118" s="56"/>
      <c r="J118" s="56"/>
    </row>
    <row r="119" spans="1:10" ht="21.95" hidden="1" customHeight="1" x14ac:dyDescent="0.25">
      <c r="A119" s="1849"/>
      <c r="B119" s="1735"/>
      <c r="C119" s="1741"/>
      <c r="D119" s="65"/>
      <c r="E119" s="66" t="s">
        <v>95</v>
      </c>
      <c r="F119" s="60"/>
      <c r="G119" s="6" t="e">
        <f t="shared" si="28"/>
        <v>#DIV/0!</v>
      </c>
      <c r="H119" s="56"/>
      <c r="I119" s="56"/>
      <c r="J119" s="56"/>
    </row>
    <row r="120" spans="1:10" ht="20.45" hidden="1" customHeight="1" x14ac:dyDescent="0.25">
      <c r="A120" s="1850"/>
      <c r="B120" s="1736"/>
      <c r="C120" s="1742"/>
      <c r="D120" s="1835" t="s">
        <v>344</v>
      </c>
      <c r="E120" s="1836"/>
      <c r="F120" s="1836"/>
      <c r="G120" s="1837"/>
      <c r="H120" s="218">
        <f>SUM(H115:H119)</f>
        <v>0</v>
      </c>
      <c r="I120" s="218">
        <f t="shared" ref="I120:J120" si="29">SUM(I115:I119)</f>
        <v>0</v>
      </c>
      <c r="J120" s="218">
        <f t="shared" si="29"/>
        <v>0</v>
      </c>
    </row>
    <row r="121" spans="1:10" ht="21.95" hidden="1" customHeight="1" x14ac:dyDescent="0.25">
      <c r="A121" s="1848">
        <v>2</v>
      </c>
      <c r="B121" s="1734">
        <v>226</v>
      </c>
      <c r="C121" s="1740" t="s">
        <v>10</v>
      </c>
      <c r="D121" s="65"/>
      <c r="E121" s="66" t="s">
        <v>95</v>
      </c>
      <c r="F121" s="60"/>
      <c r="G121" s="6" t="e">
        <f t="shared" si="28"/>
        <v>#DIV/0!</v>
      </c>
      <c r="H121" s="56"/>
      <c r="I121" s="56"/>
      <c r="J121" s="56"/>
    </row>
    <row r="122" spans="1:10" ht="21.95" hidden="1" customHeight="1" x14ac:dyDescent="0.25">
      <c r="A122" s="1849"/>
      <c r="B122" s="1735"/>
      <c r="C122" s="1741"/>
      <c r="D122" s="65"/>
      <c r="E122" s="66" t="s">
        <v>95</v>
      </c>
      <c r="F122" s="60"/>
      <c r="G122" s="6" t="e">
        <f t="shared" si="28"/>
        <v>#DIV/0!</v>
      </c>
      <c r="H122" s="56"/>
      <c r="I122" s="56"/>
      <c r="J122" s="56"/>
    </row>
    <row r="123" spans="1:10" ht="21.95" hidden="1" customHeight="1" x14ac:dyDescent="0.25">
      <c r="A123" s="1849"/>
      <c r="B123" s="1735"/>
      <c r="C123" s="1741"/>
      <c r="D123" s="65"/>
      <c r="E123" s="66" t="s">
        <v>95</v>
      </c>
      <c r="F123" s="60"/>
      <c r="G123" s="6" t="e">
        <f t="shared" si="28"/>
        <v>#DIV/0!</v>
      </c>
      <c r="H123" s="56"/>
      <c r="I123" s="56"/>
      <c r="J123" s="56"/>
    </row>
    <row r="124" spans="1:10" ht="21.95" hidden="1" customHeight="1" x14ac:dyDescent="0.25">
      <c r="A124" s="1849"/>
      <c r="B124" s="1735"/>
      <c r="C124" s="1741"/>
      <c r="D124" s="65"/>
      <c r="E124" s="66" t="s">
        <v>95</v>
      </c>
      <c r="F124" s="60"/>
      <c r="G124" s="6" t="e">
        <f t="shared" si="28"/>
        <v>#DIV/0!</v>
      </c>
      <c r="H124" s="56"/>
      <c r="I124" s="56"/>
      <c r="J124" s="56"/>
    </row>
    <row r="125" spans="1:10" ht="21.95" hidden="1" customHeight="1" x14ac:dyDescent="0.25">
      <c r="A125" s="1849"/>
      <c r="B125" s="1735"/>
      <c r="C125" s="1741"/>
      <c r="D125" s="65"/>
      <c r="E125" s="66" t="s">
        <v>95</v>
      </c>
      <c r="F125" s="60"/>
      <c r="G125" s="6" t="e">
        <f t="shared" si="28"/>
        <v>#DIV/0!</v>
      </c>
      <c r="H125" s="56"/>
      <c r="I125" s="56"/>
      <c r="J125" s="56"/>
    </row>
    <row r="126" spans="1:10" ht="20.45" hidden="1" customHeight="1" x14ac:dyDescent="0.25">
      <c r="A126" s="1850"/>
      <c r="B126" s="1736"/>
      <c r="C126" s="1742"/>
      <c r="D126" s="1835" t="s">
        <v>345</v>
      </c>
      <c r="E126" s="1836"/>
      <c r="F126" s="1836"/>
      <c r="G126" s="1837"/>
      <c r="H126" s="218">
        <f>SUM(H121:H125)</f>
        <v>0</v>
      </c>
      <c r="I126" s="218">
        <f t="shared" ref="I126:J126" si="30">SUM(I121:I125)</f>
        <v>0</v>
      </c>
      <c r="J126" s="218">
        <f t="shared" si="30"/>
        <v>0</v>
      </c>
    </row>
    <row r="127" spans="1:10" ht="20.45" hidden="1" customHeight="1" x14ac:dyDescent="0.25">
      <c r="A127" s="1637" t="s">
        <v>38</v>
      </c>
      <c r="B127" s="1638"/>
      <c r="C127" s="1638"/>
      <c r="D127" s="1638"/>
      <c r="E127" s="1638"/>
      <c r="F127" s="1638"/>
      <c r="G127" s="1639"/>
      <c r="H127" s="8">
        <f>H120+H126</f>
        <v>0</v>
      </c>
      <c r="I127" s="8">
        <f t="shared" ref="I127:J127" si="31">I120+I126</f>
        <v>0</v>
      </c>
      <c r="J127" s="8">
        <f t="shared" si="31"/>
        <v>0</v>
      </c>
    </row>
    <row r="128" spans="1:10" hidden="1" x14ac:dyDescent="0.25">
      <c r="A128" s="11"/>
      <c r="B128" s="11"/>
      <c r="C128" s="11"/>
      <c r="D128" s="11"/>
      <c r="E128" s="11"/>
      <c r="F128" s="11"/>
      <c r="G128" s="11"/>
    </row>
    <row r="129" spans="1:10" ht="30.95" hidden="1" customHeight="1" x14ac:dyDescent="0.25">
      <c r="A129" s="1853" t="s">
        <v>372</v>
      </c>
      <c r="B129" s="1853"/>
      <c r="C129" s="1853"/>
      <c r="D129" s="1853"/>
      <c r="E129" s="1853"/>
      <c r="F129" s="1853"/>
      <c r="G129" s="1853"/>
      <c r="H129" s="1853"/>
      <c r="I129" s="1853"/>
      <c r="J129" s="1853"/>
    </row>
    <row r="130" spans="1:10" ht="21.95" hidden="1" customHeight="1" x14ac:dyDescent="0.25">
      <c r="A130" s="1786" t="s">
        <v>106</v>
      </c>
      <c r="B130" s="1755" t="s">
        <v>0</v>
      </c>
      <c r="C130" s="1755" t="s">
        <v>105</v>
      </c>
      <c r="D130" s="1593" t="s">
        <v>77</v>
      </c>
      <c r="E130" s="1755" t="s">
        <v>82</v>
      </c>
      <c r="F130" s="1756" t="s">
        <v>35</v>
      </c>
      <c r="G130" s="1794" t="s">
        <v>111</v>
      </c>
      <c r="H130" s="1593" t="s">
        <v>104</v>
      </c>
      <c r="I130" s="1593"/>
      <c r="J130" s="1593"/>
    </row>
    <row r="131" spans="1:10" ht="29.25" hidden="1" customHeight="1" x14ac:dyDescent="0.25">
      <c r="A131" s="1787"/>
      <c r="B131" s="1755"/>
      <c r="C131" s="1755"/>
      <c r="D131" s="1593"/>
      <c r="E131" s="1755"/>
      <c r="F131" s="1756"/>
      <c r="G131" s="1794"/>
      <c r="H131" s="44">
        <f>H14</f>
        <v>2026</v>
      </c>
      <c r="I131" s="44">
        <f t="shared" ref="I131:J131" si="32">I14</f>
        <v>2027</v>
      </c>
      <c r="J131" s="44">
        <f t="shared" si="32"/>
        <v>2028</v>
      </c>
    </row>
    <row r="132" spans="1:10" ht="22.15" hidden="1" customHeight="1" x14ac:dyDescent="0.25">
      <c r="A132" s="1826">
        <v>1</v>
      </c>
      <c r="B132" s="1829">
        <v>226</v>
      </c>
      <c r="C132" s="1832" t="s">
        <v>10</v>
      </c>
      <c r="D132" s="656"/>
      <c r="E132" s="657" t="s">
        <v>95</v>
      </c>
      <c r="F132" s="5"/>
      <c r="G132" s="67" t="e">
        <f>H132/F132</f>
        <v>#DIV/0!</v>
      </c>
      <c r="H132" s="56"/>
      <c r="I132" s="56"/>
      <c r="J132" s="56"/>
    </row>
    <row r="133" spans="1:10" ht="22.15" hidden="1" customHeight="1" x14ac:dyDescent="0.25">
      <c r="A133" s="1827"/>
      <c r="B133" s="1830"/>
      <c r="C133" s="1833"/>
      <c r="D133" s="656"/>
      <c r="E133" s="657" t="s">
        <v>95</v>
      </c>
      <c r="F133" s="5"/>
      <c r="G133" s="67" t="e">
        <f t="shared" ref="G133:G135" si="33">H133/F133</f>
        <v>#DIV/0!</v>
      </c>
      <c r="H133" s="56"/>
      <c r="I133" s="56"/>
      <c r="J133" s="56"/>
    </row>
    <row r="134" spans="1:10" ht="22.15" hidden="1" customHeight="1" x14ac:dyDescent="0.25">
      <c r="A134" s="1827"/>
      <c r="B134" s="1830"/>
      <c r="C134" s="1833"/>
      <c r="D134" s="656"/>
      <c r="E134" s="657" t="s">
        <v>95</v>
      </c>
      <c r="F134" s="5"/>
      <c r="G134" s="67" t="e">
        <f t="shared" si="33"/>
        <v>#DIV/0!</v>
      </c>
      <c r="H134" s="56"/>
      <c r="I134" s="56"/>
      <c r="J134" s="56"/>
    </row>
    <row r="135" spans="1:10" ht="22.15" hidden="1" customHeight="1" x14ac:dyDescent="0.25">
      <c r="A135" s="1827"/>
      <c r="B135" s="1830"/>
      <c r="C135" s="1833"/>
      <c r="D135" s="656"/>
      <c r="E135" s="657" t="s">
        <v>95</v>
      </c>
      <c r="F135" s="5"/>
      <c r="G135" s="67" t="e">
        <f t="shared" si="33"/>
        <v>#DIV/0!</v>
      </c>
      <c r="H135" s="56"/>
      <c r="I135" s="56"/>
      <c r="J135" s="56"/>
    </row>
    <row r="136" spans="1:10" ht="20.45" hidden="1" customHeight="1" x14ac:dyDescent="0.25">
      <c r="A136" s="1828"/>
      <c r="B136" s="1831"/>
      <c r="C136" s="1834"/>
      <c r="D136" s="1835" t="s">
        <v>345</v>
      </c>
      <c r="E136" s="1836"/>
      <c r="F136" s="1836"/>
      <c r="G136" s="1837"/>
      <c r="H136" s="218">
        <f>SUM(H132:H135)</f>
        <v>0</v>
      </c>
      <c r="I136" s="218">
        <f t="shared" ref="I136:J136" si="34">SUM(I132:I135)</f>
        <v>0</v>
      </c>
      <c r="J136" s="218">
        <f t="shared" si="34"/>
        <v>0</v>
      </c>
    </row>
    <row r="137" spans="1:10" ht="22.15" hidden="1" customHeight="1" x14ac:dyDescent="0.25">
      <c r="A137" s="1826">
        <v>2</v>
      </c>
      <c r="B137" s="1829">
        <v>310</v>
      </c>
      <c r="C137" s="1832" t="s">
        <v>294</v>
      </c>
      <c r="D137" s="658"/>
      <c r="E137" s="657" t="s">
        <v>95</v>
      </c>
      <c r="F137" s="5"/>
      <c r="G137" s="67" t="e">
        <f>H137/F137</f>
        <v>#DIV/0!</v>
      </c>
      <c r="H137" s="56"/>
      <c r="I137" s="56"/>
      <c r="J137" s="56"/>
    </row>
    <row r="138" spans="1:10" ht="22.15" hidden="1" customHeight="1" x14ac:dyDescent="0.25">
      <c r="A138" s="1827"/>
      <c r="B138" s="1830"/>
      <c r="C138" s="1833"/>
      <c r="D138" s="658"/>
      <c r="E138" s="657" t="s">
        <v>95</v>
      </c>
      <c r="F138" s="5"/>
      <c r="G138" s="67" t="e">
        <f t="shared" ref="G138:G140" si="35">H138/F138</f>
        <v>#DIV/0!</v>
      </c>
      <c r="H138" s="56"/>
      <c r="I138" s="56"/>
      <c r="J138" s="56"/>
    </row>
    <row r="139" spans="1:10" ht="22.15" hidden="1" customHeight="1" x14ac:dyDescent="0.25">
      <c r="A139" s="1827"/>
      <c r="B139" s="1830"/>
      <c r="C139" s="1833"/>
      <c r="D139" s="658"/>
      <c r="E139" s="657" t="s">
        <v>95</v>
      </c>
      <c r="F139" s="5"/>
      <c r="G139" s="67" t="e">
        <f t="shared" si="35"/>
        <v>#DIV/0!</v>
      </c>
      <c r="H139" s="56"/>
      <c r="I139" s="56"/>
      <c r="J139" s="56"/>
    </row>
    <row r="140" spans="1:10" ht="22.15" hidden="1" customHeight="1" x14ac:dyDescent="0.25">
      <c r="A140" s="1827"/>
      <c r="B140" s="1830"/>
      <c r="C140" s="1833"/>
      <c r="D140" s="658"/>
      <c r="E140" s="657" t="s">
        <v>95</v>
      </c>
      <c r="F140" s="5"/>
      <c r="G140" s="67" t="e">
        <f t="shared" si="35"/>
        <v>#DIV/0!</v>
      </c>
      <c r="H140" s="56"/>
      <c r="I140" s="56"/>
      <c r="J140" s="56"/>
    </row>
    <row r="141" spans="1:10" ht="20.45" hidden="1" customHeight="1" x14ac:dyDescent="0.25">
      <c r="A141" s="1828"/>
      <c r="B141" s="1831"/>
      <c r="C141" s="1834"/>
      <c r="D141" s="1835" t="s">
        <v>373</v>
      </c>
      <c r="E141" s="1836"/>
      <c r="F141" s="1836"/>
      <c r="G141" s="1837"/>
      <c r="H141" s="218">
        <f>SUM(H137:H140)</f>
        <v>0</v>
      </c>
      <c r="I141" s="218">
        <f t="shared" ref="I141:J141" si="36">SUM(I137:I140)</f>
        <v>0</v>
      </c>
      <c r="J141" s="218">
        <f t="shared" si="36"/>
        <v>0</v>
      </c>
    </row>
    <row r="142" spans="1:10" ht="20.45" hidden="1" customHeight="1" x14ac:dyDescent="0.25">
      <c r="A142" s="1637" t="s">
        <v>275</v>
      </c>
      <c r="B142" s="1638"/>
      <c r="C142" s="1638"/>
      <c r="D142" s="1638"/>
      <c r="E142" s="1638"/>
      <c r="F142" s="1638"/>
      <c r="G142" s="1639"/>
      <c r="H142" s="8">
        <f>H141</f>
        <v>0</v>
      </c>
      <c r="I142" s="8">
        <f t="shared" ref="I142:J142" si="37">I141</f>
        <v>0</v>
      </c>
      <c r="J142" s="8">
        <f t="shared" si="37"/>
        <v>0</v>
      </c>
    </row>
    <row r="143" spans="1:10" ht="12" hidden="1" customHeight="1" x14ac:dyDescent="0.25"/>
    <row r="144" spans="1:10" s="48" customFormat="1" ht="21.2" hidden="1" customHeight="1" x14ac:dyDescent="0.25">
      <c r="A144" s="1838" t="s">
        <v>500</v>
      </c>
      <c r="B144" s="1838"/>
      <c r="C144" s="1838"/>
      <c r="D144" s="1838"/>
      <c r="E144" s="1838"/>
      <c r="F144" s="1838"/>
      <c r="G144" s="1838"/>
      <c r="H144" s="1838"/>
      <c r="I144" s="1838"/>
      <c r="J144" s="1839"/>
    </row>
    <row r="145" spans="1:11" s="48" customFormat="1" ht="21.95" hidden="1" customHeight="1" x14ac:dyDescent="0.25">
      <c r="B145" s="1696" t="s">
        <v>501</v>
      </c>
      <c r="C145" s="1696"/>
      <c r="D145" s="1696"/>
      <c r="E145" s="1696"/>
      <c r="F145" s="1696"/>
      <c r="G145" s="1696"/>
      <c r="H145" s="1696"/>
      <c r="I145" s="1696"/>
      <c r="J145" s="1696"/>
    </row>
    <row r="146" spans="1:11" s="48" customFormat="1" ht="21.95" hidden="1" customHeight="1" x14ac:dyDescent="0.25">
      <c r="A146" s="1781" t="s">
        <v>106</v>
      </c>
      <c r="B146" s="1698" t="s">
        <v>77</v>
      </c>
      <c r="C146" s="1698"/>
      <c r="D146" s="1698"/>
      <c r="E146" s="1781" t="s">
        <v>82</v>
      </c>
      <c r="F146" s="1783" t="s">
        <v>78</v>
      </c>
      <c r="G146" s="1783" t="s">
        <v>522</v>
      </c>
      <c r="H146" s="1698" t="s">
        <v>104</v>
      </c>
      <c r="I146" s="1698"/>
      <c r="J146" s="1698"/>
    </row>
    <row r="147" spans="1:11" s="48" customFormat="1" ht="29.25" hidden="1" customHeight="1" x14ac:dyDescent="0.25">
      <c r="A147" s="1781"/>
      <c r="B147" s="1698"/>
      <c r="C147" s="1698"/>
      <c r="D147" s="1698"/>
      <c r="E147" s="1781"/>
      <c r="F147" s="1783"/>
      <c r="G147" s="1783"/>
      <c r="H147" s="55">
        <f>H14</f>
        <v>2026</v>
      </c>
      <c r="I147" s="55">
        <f t="shared" ref="I147:J147" si="38">I14</f>
        <v>2027</v>
      </c>
      <c r="J147" s="55">
        <f t="shared" si="38"/>
        <v>2028</v>
      </c>
    </row>
    <row r="148" spans="1:11" s="48" customFormat="1" ht="15.95" hidden="1" customHeight="1" x14ac:dyDescent="0.25">
      <c r="A148" s="68">
        <v>1</v>
      </c>
      <c r="B148" s="1887">
        <v>2</v>
      </c>
      <c r="C148" s="1887"/>
      <c r="D148" s="1887"/>
      <c r="E148" s="69">
        <v>3</v>
      </c>
      <c r="F148" s="69">
        <v>4</v>
      </c>
      <c r="G148" s="69">
        <v>5</v>
      </c>
      <c r="H148" s="97">
        <v>6</v>
      </c>
      <c r="I148" s="97">
        <v>7</v>
      </c>
      <c r="J148" s="97">
        <v>8</v>
      </c>
    </row>
    <row r="149" spans="1:11" s="48" customFormat="1" ht="19.5" hidden="1" customHeight="1" x14ac:dyDescent="0.25">
      <c r="A149" s="27"/>
      <c r="B149" s="1842" t="s">
        <v>940</v>
      </c>
      <c r="C149" s="1843"/>
      <c r="D149" s="1844"/>
      <c r="E149" s="1310" t="s">
        <v>125</v>
      </c>
      <c r="F149" s="530" t="e">
        <f t="shared" ref="F149:F153" si="39">H149/G149</f>
        <v>#DIV/0!</v>
      </c>
      <c r="G149" s="1322">
        <f>'КФО 4'!G142</f>
        <v>0</v>
      </c>
      <c r="H149" s="1312"/>
      <c r="I149" s="1312"/>
      <c r="J149" s="1312"/>
    </row>
    <row r="150" spans="1:11" s="48" customFormat="1" ht="19.5" hidden="1" customHeight="1" x14ac:dyDescent="0.25">
      <c r="A150" s="27"/>
      <c r="B150" s="1845"/>
      <c r="C150" s="1846"/>
      <c r="D150" s="1847"/>
      <c r="E150" s="1310"/>
      <c r="F150" s="530" t="e">
        <f t="shared" si="39"/>
        <v>#DIV/0!</v>
      </c>
      <c r="G150" s="1322">
        <f>'КФО 4'!G143</f>
        <v>0</v>
      </c>
      <c r="H150" s="1312"/>
      <c r="I150" s="1312"/>
      <c r="J150" s="1312"/>
    </row>
    <row r="151" spans="1:11" s="48" customFormat="1" ht="19.5" hidden="1" customHeight="1" x14ac:dyDescent="0.25">
      <c r="A151" s="27"/>
      <c r="B151" s="1845"/>
      <c r="C151" s="1846"/>
      <c r="D151" s="1847"/>
      <c r="E151" s="1313"/>
      <c r="F151" s="530" t="e">
        <f t="shared" si="39"/>
        <v>#DIV/0!</v>
      </c>
      <c r="G151" s="1322">
        <f>'КФО 4'!G144</f>
        <v>0</v>
      </c>
      <c r="H151" s="1312"/>
      <c r="I151" s="1312"/>
      <c r="J151" s="1312"/>
    </row>
    <row r="152" spans="1:11" s="48" customFormat="1" ht="19.5" hidden="1" customHeight="1" x14ac:dyDescent="0.25">
      <c r="A152" s="27"/>
      <c r="B152" s="1845" t="s">
        <v>503</v>
      </c>
      <c r="C152" s="1846"/>
      <c r="D152" s="1847"/>
      <c r="E152" s="1324" t="s">
        <v>768</v>
      </c>
      <c r="F152" s="530">
        <f t="shared" si="39"/>
        <v>0</v>
      </c>
      <c r="G152" s="1322">
        <f>'КФО 4'!G145</f>
        <v>9.91</v>
      </c>
      <c r="H152" s="1312"/>
      <c r="I152" s="1312"/>
      <c r="J152" s="1312"/>
    </row>
    <row r="153" spans="1:11" s="48" customFormat="1" ht="19.5" hidden="1" customHeight="1" x14ac:dyDescent="0.25">
      <c r="A153" s="27"/>
      <c r="B153" s="1845" t="s">
        <v>534</v>
      </c>
      <c r="C153" s="1846"/>
      <c r="D153" s="1847"/>
      <c r="E153" s="1314" t="s">
        <v>767</v>
      </c>
      <c r="F153" s="530">
        <f t="shared" si="39"/>
        <v>0</v>
      </c>
      <c r="G153" s="1322">
        <f>'КФО 4'!G146</f>
        <v>4749.25</v>
      </c>
      <c r="H153" s="1312"/>
      <c r="I153" s="1312"/>
      <c r="J153" s="1312"/>
    </row>
    <row r="154" spans="1:11" s="48" customFormat="1" ht="19.5" hidden="1" customHeight="1" x14ac:dyDescent="0.25">
      <c r="A154" s="27"/>
      <c r="B154" s="1752" t="s">
        <v>833</v>
      </c>
      <c r="C154" s="1753"/>
      <c r="D154" s="1754"/>
      <c r="E154" s="1325" t="s">
        <v>125</v>
      </c>
      <c r="F154" s="530" t="e">
        <f>H154/G154</f>
        <v>#DIV/0!</v>
      </c>
      <c r="G154" s="1322">
        <f>'КФО 4'!G147</f>
        <v>0</v>
      </c>
      <c r="H154" s="1312"/>
      <c r="I154" s="1312"/>
      <c r="J154" s="1312"/>
    </row>
    <row r="155" spans="1:11" s="48" customFormat="1" ht="19.5" hidden="1" customHeight="1" x14ac:dyDescent="0.25">
      <c r="A155" s="27"/>
      <c r="B155" s="1845" t="s">
        <v>119</v>
      </c>
      <c r="C155" s="1846"/>
      <c r="D155" s="1847"/>
      <c r="E155" s="1314" t="s">
        <v>745</v>
      </c>
      <c r="F155" s="530">
        <f t="shared" ref="F155:F159" si="40">H155/G155</f>
        <v>0</v>
      </c>
      <c r="G155" s="1322">
        <f>'КФО 4'!G148</f>
        <v>58.58</v>
      </c>
      <c r="H155" s="1312"/>
      <c r="I155" s="1312"/>
      <c r="J155" s="1312"/>
    </row>
    <row r="156" spans="1:11" s="48" customFormat="1" ht="19.5" hidden="1" customHeight="1" x14ac:dyDescent="0.25">
      <c r="A156" s="27"/>
      <c r="B156" s="1845" t="s">
        <v>56</v>
      </c>
      <c r="C156" s="1846"/>
      <c r="D156" s="1847"/>
      <c r="E156" s="1314" t="s">
        <v>745</v>
      </c>
      <c r="F156" s="530">
        <f t="shared" si="40"/>
        <v>0</v>
      </c>
      <c r="G156" s="1322">
        <f>'КФО 4'!G149</f>
        <v>54.93</v>
      </c>
      <c r="H156" s="1312"/>
      <c r="I156" s="1312"/>
      <c r="J156" s="1312"/>
    </row>
    <row r="157" spans="1:11" s="48" customFormat="1" ht="19.5" hidden="1" customHeight="1" x14ac:dyDescent="0.25">
      <c r="A157" s="27"/>
      <c r="B157" s="1845" t="s">
        <v>744</v>
      </c>
      <c r="C157" s="1846"/>
      <c r="D157" s="1847"/>
      <c r="E157" s="1314" t="s">
        <v>745</v>
      </c>
      <c r="F157" s="530">
        <f t="shared" si="40"/>
        <v>0</v>
      </c>
      <c r="G157" s="1322">
        <f>'КФО 4'!G150</f>
        <v>27.465</v>
      </c>
      <c r="H157" s="1312"/>
      <c r="I157" s="1312"/>
      <c r="J157" s="1312"/>
      <c r="K157" s="58"/>
    </row>
    <row r="158" spans="1:11" s="48" customFormat="1" ht="19.5" hidden="1" customHeight="1" x14ac:dyDescent="0.25">
      <c r="A158" s="621"/>
      <c r="B158" s="1315"/>
      <c r="C158" s="1316"/>
      <c r="D158" s="1317" t="s">
        <v>980</v>
      </c>
      <c r="E158" s="1318" t="s">
        <v>117</v>
      </c>
      <c r="F158" s="1319" t="s">
        <v>117</v>
      </c>
      <c r="G158" s="1319" t="s">
        <v>117</v>
      </c>
      <c r="H158" s="1320">
        <f>SUM(H155:H157)</f>
        <v>0</v>
      </c>
      <c r="I158" s="1320">
        <f t="shared" ref="I158:J158" si="41">SUM(I155:I157)</f>
        <v>0</v>
      </c>
      <c r="J158" s="1320">
        <f t="shared" si="41"/>
        <v>0</v>
      </c>
      <c r="K158" s="58"/>
    </row>
    <row r="159" spans="1:11" s="48" customFormat="1" ht="17.100000000000001" hidden="1" customHeight="1" thickBot="1" x14ac:dyDescent="0.3">
      <c r="A159" s="27"/>
      <c r="B159" s="1752"/>
      <c r="C159" s="1753"/>
      <c r="D159" s="1754"/>
      <c r="E159" s="1321"/>
      <c r="F159" s="530" t="e">
        <f t="shared" si="40"/>
        <v>#DIV/0!</v>
      </c>
      <c r="G159" s="1322">
        <f>'КФО 4'!G152</f>
        <v>0</v>
      </c>
      <c r="H159" s="530"/>
      <c r="I159" s="530"/>
      <c r="J159" s="530"/>
      <c r="K159" s="58"/>
    </row>
    <row r="160" spans="1:11" s="48" customFormat="1" ht="20.45" hidden="1" customHeight="1" thickBot="1" x14ac:dyDescent="0.3">
      <c r="A160" s="1637" t="s">
        <v>502</v>
      </c>
      <c r="B160" s="1638"/>
      <c r="C160" s="1638"/>
      <c r="D160" s="1638"/>
      <c r="E160" s="1638"/>
      <c r="F160" s="1638"/>
      <c r="G160" s="1639"/>
      <c r="H160" s="8">
        <f>SUM(H149:H157)</f>
        <v>0</v>
      </c>
      <c r="I160" s="8">
        <f t="shared" ref="I160:J160" si="42">SUM(I149:I157)</f>
        <v>0</v>
      </c>
      <c r="J160" s="8">
        <f t="shared" si="42"/>
        <v>0</v>
      </c>
    </row>
    <row r="161" spans="1:22" ht="12" hidden="1" customHeight="1" x14ac:dyDescent="0.25"/>
    <row r="162" spans="1:22" ht="27.75" customHeight="1" x14ac:dyDescent="0.25">
      <c r="A162" s="1840" t="s">
        <v>511</v>
      </c>
      <c r="B162" s="1840"/>
      <c r="C162" s="1840"/>
      <c r="D162" s="1840"/>
      <c r="E162" s="1840"/>
      <c r="F162" s="1840"/>
      <c r="G162" s="1840"/>
      <c r="H162" s="1840"/>
      <c r="I162" s="1840"/>
      <c r="J162" s="1841"/>
    </row>
    <row r="163" spans="1:22" ht="21" customHeight="1" x14ac:dyDescent="0.25">
      <c r="B163" s="1696" t="s">
        <v>39</v>
      </c>
      <c r="C163" s="1696"/>
      <c r="D163" s="1696"/>
      <c r="E163" s="1696"/>
      <c r="F163" s="1696"/>
      <c r="G163" s="1696"/>
      <c r="H163" s="1696"/>
      <c r="I163" s="1696"/>
      <c r="J163" s="1696"/>
    </row>
    <row r="164" spans="1:22" ht="21.95" customHeight="1" x14ac:dyDescent="0.25">
      <c r="A164" s="1755" t="s">
        <v>106</v>
      </c>
      <c r="B164" s="1593" t="s">
        <v>113</v>
      </c>
      <c r="C164" s="1593"/>
      <c r="D164" s="1593"/>
      <c r="E164" s="1756" t="s">
        <v>90</v>
      </c>
      <c r="F164" s="1756" t="s">
        <v>91</v>
      </c>
      <c r="G164" s="1794" t="s">
        <v>712</v>
      </c>
      <c r="H164" s="1593" t="s">
        <v>104</v>
      </c>
      <c r="I164" s="1593"/>
      <c r="J164" s="1593"/>
    </row>
    <row r="165" spans="1:22" ht="27.75" customHeight="1" x14ac:dyDescent="0.25">
      <c r="A165" s="1755"/>
      <c r="B165" s="1593"/>
      <c r="C165" s="1593"/>
      <c r="D165" s="1593"/>
      <c r="E165" s="1756"/>
      <c r="F165" s="1756"/>
      <c r="G165" s="1794"/>
      <c r="H165" s="44">
        <f>H14</f>
        <v>2026</v>
      </c>
      <c r="I165" s="44">
        <f t="shared" ref="I165:J165" si="43">I14</f>
        <v>2027</v>
      </c>
      <c r="J165" s="44">
        <f t="shared" si="43"/>
        <v>2028</v>
      </c>
      <c r="V165" s="251"/>
    </row>
    <row r="166" spans="1:22" ht="15.95" customHeight="1" x14ac:dyDescent="0.25">
      <c r="A166" s="12">
        <v>1</v>
      </c>
      <c r="B166" s="1697">
        <v>2</v>
      </c>
      <c r="C166" s="1697"/>
      <c r="D166" s="1697"/>
      <c r="E166" s="13">
        <v>3</v>
      </c>
      <c r="F166" s="13">
        <v>4</v>
      </c>
      <c r="G166" s="13">
        <v>5</v>
      </c>
      <c r="H166" s="15">
        <v>6</v>
      </c>
      <c r="I166" s="15">
        <v>7</v>
      </c>
      <c r="J166" s="15">
        <v>8</v>
      </c>
    </row>
    <row r="167" spans="1:22" ht="18.399999999999999" hidden="1" customHeight="1" x14ac:dyDescent="0.25">
      <c r="A167" s="16"/>
      <c r="B167" s="1723" t="s">
        <v>41</v>
      </c>
      <c r="C167" s="1724"/>
      <c r="D167" s="1725"/>
      <c r="E167" s="60"/>
      <c r="F167" s="60">
        <v>12</v>
      </c>
      <c r="G167" s="6" t="e">
        <f>H167/F167/E167</f>
        <v>#DIV/0!</v>
      </c>
      <c r="H167" s="56"/>
      <c r="I167" s="56"/>
      <c r="J167" s="56"/>
    </row>
    <row r="168" spans="1:22" ht="18.399999999999999" customHeight="1" x14ac:dyDescent="0.25">
      <c r="A168" s="16"/>
      <c r="B168" s="1723" t="s">
        <v>539</v>
      </c>
      <c r="C168" s="1724"/>
      <c r="D168" s="1725"/>
      <c r="E168" s="60">
        <v>1</v>
      </c>
      <c r="F168" s="60">
        <v>12</v>
      </c>
      <c r="G168" s="6">
        <f>H168/F168/E168</f>
        <v>0</v>
      </c>
      <c r="H168" s="56"/>
      <c r="I168" s="56"/>
      <c r="J168" s="56"/>
    </row>
    <row r="169" spans="1:22" ht="18.399999999999999" hidden="1" customHeight="1" x14ac:dyDescent="0.25">
      <c r="A169" s="16"/>
      <c r="B169" s="1723" t="s">
        <v>43</v>
      </c>
      <c r="C169" s="1724"/>
      <c r="D169" s="1725"/>
      <c r="E169" s="60"/>
      <c r="F169" s="60"/>
      <c r="G169" s="6" t="e">
        <f t="shared" ref="G169:G176" si="44">H169/F169/E169</f>
        <v>#DIV/0!</v>
      </c>
      <c r="H169" s="56"/>
      <c r="I169" s="56"/>
      <c r="J169" s="56"/>
    </row>
    <row r="170" spans="1:22" ht="18.399999999999999" hidden="1" customHeight="1" x14ac:dyDescent="0.25">
      <c r="A170" s="16"/>
      <c r="B170" s="1723" t="s">
        <v>540</v>
      </c>
      <c r="C170" s="1724"/>
      <c r="D170" s="1725"/>
      <c r="E170" s="60"/>
      <c r="F170" s="60"/>
      <c r="G170" s="6" t="e">
        <f t="shared" si="44"/>
        <v>#DIV/0!</v>
      </c>
      <c r="H170" s="56"/>
      <c r="I170" s="56"/>
      <c r="J170" s="56"/>
    </row>
    <row r="171" spans="1:22" ht="18.399999999999999" hidden="1" customHeight="1" x14ac:dyDescent="0.25">
      <c r="A171" s="16"/>
      <c r="B171" s="1723" t="s">
        <v>83</v>
      </c>
      <c r="C171" s="1724"/>
      <c r="D171" s="1725"/>
      <c r="E171" s="60"/>
      <c r="F171" s="60"/>
      <c r="G171" s="6" t="e">
        <f t="shared" si="44"/>
        <v>#DIV/0!</v>
      </c>
      <c r="H171" s="56"/>
      <c r="I171" s="56"/>
      <c r="J171" s="56"/>
    </row>
    <row r="172" spans="1:22" ht="31.7" hidden="1" customHeight="1" x14ac:dyDescent="0.25">
      <c r="A172" s="16"/>
      <c r="B172" s="1817" t="s">
        <v>40</v>
      </c>
      <c r="C172" s="1818"/>
      <c r="D172" s="1819"/>
      <c r="E172" s="60"/>
      <c r="F172" s="60"/>
      <c r="G172" s="6" t="e">
        <f t="shared" si="44"/>
        <v>#DIV/0!</v>
      </c>
      <c r="H172" s="56"/>
      <c r="I172" s="56"/>
      <c r="J172" s="56"/>
    </row>
    <row r="173" spans="1:22" ht="18.399999999999999" hidden="1" customHeight="1" x14ac:dyDescent="0.25">
      <c r="A173" s="16"/>
      <c r="B173" s="1896"/>
      <c r="C173" s="1897"/>
      <c r="D173" s="1898"/>
      <c r="E173" s="60"/>
      <c r="F173" s="60"/>
      <c r="G173" s="6" t="e">
        <f t="shared" si="44"/>
        <v>#DIV/0!</v>
      </c>
      <c r="H173" s="56"/>
      <c r="I173" s="56"/>
      <c r="J173" s="56"/>
    </row>
    <row r="174" spans="1:22" ht="18.399999999999999" hidden="1" customHeight="1" x14ac:dyDescent="0.25">
      <c r="A174" s="16"/>
      <c r="B174" s="1896"/>
      <c r="C174" s="1897"/>
      <c r="D174" s="1898"/>
      <c r="E174" s="60"/>
      <c r="F174" s="60"/>
      <c r="G174" s="6" t="e">
        <f t="shared" si="44"/>
        <v>#DIV/0!</v>
      </c>
      <c r="H174" s="56"/>
      <c r="I174" s="56"/>
      <c r="J174" s="56"/>
    </row>
    <row r="175" spans="1:22" ht="18.399999999999999" hidden="1" customHeight="1" x14ac:dyDescent="0.25">
      <c r="A175" s="16"/>
      <c r="B175" s="1896"/>
      <c r="C175" s="1897"/>
      <c r="D175" s="1898"/>
      <c r="E175" s="60"/>
      <c r="F175" s="60"/>
      <c r="G175" s="6" t="e">
        <f t="shared" si="44"/>
        <v>#DIV/0!</v>
      </c>
      <c r="H175" s="56"/>
      <c r="I175" s="56"/>
      <c r="J175" s="56"/>
    </row>
    <row r="176" spans="1:22" ht="18.399999999999999" hidden="1" customHeight="1" thickBot="1" x14ac:dyDescent="0.3">
      <c r="A176" s="16"/>
      <c r="B176" s="1896"/>
      <c r="C176" s="1897"/>
      <c r="D176" s="1898"/>
      <c r="E176" s="60"/>
      <c r="F176" s="60"/>
      <c r="G176" s="6" t="e">
        <f t="shared" si="44"/>
        <v>#DIV/0!</v>
      </c>
      <c r="H176" s="56"/>
      <c r="I176" s="56"/>
      <c r="J176" s="56"/>
    </row>
    <row r="177" spans="1:10" ht="20.45" customHeight="1" x14ac:dyDescent="0.25">
      <c r="A177" s="1637" t="s">
        <v>47</v>
      </c>
      <c r="B177" s="1638"/>
      <c r="C177" s="1638"/>
      <c r="D177" s="1638"/>
      <c r="E177" s="1638"/>
      <c r="F177" s="1638"/>
      <c r="G177" s="1639"/>
      <c r="H177" s="8">
        <f>SUM(H167:H176)</f>
        <v>0</v>
      </c>
      <c r="I177" s="8">
        <f t="shared" ref="I177:J177" si="45">SUM(I167:I176)</f>
        <v>0</v>
      </c>
      <c r="J177" s="8">
        <f t="shared" si="45"/>
        <v>0</v>
      </c>
    </row>
    <row r="178" spans="1:10" ht="12" customHeight="1" x14ac:dyDescent="0.25"/>
    <row r="179" spans="1:10" ht="21.95" hidden="1" customHeight="1" x14ac:dyDescent="0.25">
      <c r="B179" s="1696" t="s">
        <v>48</v>
      </c>
      <c r="C179" s="1696"/>
      <c r="D179" s="1696"/>
      <c r="E179" s="1696"/>
      <c r="F179" s="1696"/>
      <c r="G179" s="1696"/>
      <c r="H179" s="1696"/>
      <c r="I179" s="1696"/>
      <c r="J179" s="1696"/>
    </row>
    <row r="180" spans="1:10" ht="21.95" hidden="1" customHeight="1" x14ac:dyDescent="0.25">
      <c r="A180" s="1755" t="s">
        <v>106</v>
      </c>
      <c r="B180" s="1593" t="s">
        <v>77</v>
      </c>
      <c r="C180" s="1593"/>
      <c r="D180" s="1593"/>
      <c r="E180" s="1756" t="s">
        <v>869</v>
      </c>
      <c r="F180" s="1756" t="s">
        <v>35</v>
      </c>
      <c r="G180" s="1794" t="s">
        <v>111</v>
      </c>
      <c r="H180" s="1593" t="s">
        <v>104</v>
      </c>
      <c r="I180" s="1593"/>
      <c r="J180" s="1593"/>
    </row>
    <row r="181" spans="1:10" ht="41.45" hidden="1" customHeight="1" x14ac:dyDescent="0.25">
      <c r="A181" s="1755"/>
      <c r="B181" s="1593"/>
      <c r="C181" s="1593"/>
      <c r="D181" s="1593"/>
      <c r="E181" s="1756"/>
      <c r="F181" s="1756"/>
      <c r="G181" s="1794"/>
      <c r="H181" s="44">
        <f>H14</f>
        <v>2026</v>
      </c>
      <c r="I181" s="44">
        <f t="shared" ref="I181:J181" si="46">I14</f>
        <v>2027</v>
      </c>
      <c r="J181" s="44">
        <f t="shared" si="46"/>
        <v>2028</v>
      </c>
    </row>
    <row r="182" spans="1:10" ht="15.95" hidden="1" customHeight="1" x14ac:dyDescent="0.25">
      <c r="A182" s="12">
        <v>1</v>
      </c>
      <c r="B182" s="1697">
        <v>2</v>
      </c>
      <c r="C182" s="1697"/>
      <c r="D182" s="1697"/>
      <c r="E182" s="13">
        <v>3</v>
      </c>
      <c r="F182" s="13">
        <v>4</v>
      </c>
      <c r="G182" s="13">
        <v>5</v>
      </c>
      <c r="H182" s="15">
        <v>6</v>
      </c>
      <c r="I182" s="15">
        <v>7</v>
      </c>
      <c r="J182" s="15">
        <v>8</v>
      </c>
    </row>
    <row r="183" spans="1:10" ht="17.100000000000001" hidden="1" customHeight="1" x14ac:dyDescent="0.25">
      <c r="A183" s="16"/>
      <c r="B183" s="1723" t="s">
        <v>50</v>
      </c>
      <c r="C183" s="1724"/>
      <c r="D183" s="1725"/>
      <c r="E183" s="60"/>
      <c r="F183" s="1058"/>
      <c r="G183" s="1059" t="e">
        <f>H183/F183</f>
        <v>#DIV/0!</v>
      </c>
      <c r="H183" s="56"/>
      <c r="I183" s="56"/>
      <c r="J183" s="56"/>
    </row>
    <row r="184" spans="1:10" ht="17.100000000000001" hidden="1" customHeight="1" x14ac:dyDescent="0.25">
      <c r="A184" s="16"/>
      <c r="B184" s="1723" t="s">
        <v>51</v>
      </c>
      <c r="C184" s="1724"/>
      <c r="D184" s="1725"/>
      <c r="E184" s="60"/>
      <c r="F184" s="1058"/>
      <c r="G184" s="1059" t="e">
        <f t="shared" ref="G184:G185" si="47">H184/F184</f>
        <v>#DIV/0!</v>
      </c>
      <c r="H184" s="56"/>
      <c r="I184" s="56"/>
      <c r="J184" s="56"/>
    </row>
    <row r="185" spans="1:10" ht="33" hidden="1" customHeight="1" x14ac:dyDescent="0.25">
      <c r="A185" s="16"/>
      <c r="B185" s="1817" t="s">
        <v>9</v>
      </c>
      <c r="C185" s="1818"/>
      <c r="D185" s="1819"/>
      <c r="E185" s="60"/>
      <c r="F185" s="1058"/>
      <c r="G185" s="1059" t="e">
        <f t="shared" si="47"/>
        <v>#DIV/0!</v>
      </c>
      <c r="H185" s="56"/>
      <c r="I185" s="56"/>
      <c r="J185" s="56"/>
    </row>
    <row r="186" spans="1:10" ht="20.45" hidden="1" customHeight="1" x14ac:dyDescent="0.25">
      <c r="A186" s="1637" t="s">
        <v>52</v>
      </c>
      <c r="B186" s="1638"/>
      <c r="C186" s="1638"/>
      <c r="D186" s="1638"/>
      <c r="E186" s="1638"/>
      <c r="F186" s="1638"/>
      <c r="G186" s="1639"/>
      <c r="H186" s="8">
        <f>SUM(H183:H185)</f>
        <v>0</v>
      </c>
      <c r="I186" s="8">
        <f>SUM(I183:I185)</f>
        <v>0</v>
      </c>
      <c r="J186" s="8">
        <f>SUM(J183:J185)</f>
        <v>0</v>
      </c>
    </row>
    <row r="187" spans="1:10" ht="12" hidden="1" customHeight="1" x14ac:dyDescent="0.25"/>
    <row r="188" spans="1:10" ht="21.2" customHeight="1" x14ac:dyDescent="0.25">
      <c r="B188" s="1696" t="s">
        <v>118</v>
      </c>
      <c r="C188" s="1696"/>
      <c r="D188" s="1696"/>
      <c r="E188" s="1696"/>
      <c r="F188" s="1696"/>
      <c r="G188" s="1696"/>
      <c r="H188" s="1696"/>
      <c r="I188" s="1696"/>
      <c r="J188" s="1696"/>
    </row>
    <row r="189" spans="1:10" ht="21.95" customHeight="1" x14ac:dyDescent="0.25">
      <c r="A189" s="1755" t="s">
        <v>106</v>
      </c>
      <c r="B189" s="1593" t="s">
        <v>77</v>
      </c>
      <c r="C189" s="1593"/>
      <c r="D189" s="1593"/>
      <c r="E189" s="1755" t="s">
        <v>82</v>
      </c>
      <c r="F189" s="1794" t="s">
        <v>78</v>
      </c>
      <c r="G189" s="1794" t="s">
        <v>711</v>
      </c>
      <c r="H189" s="1593" t="s">
        <v>104</v>
      </c>
      <c r="I189" s="1593"/>
      <c r="J189" s="1593"/>
    </row>
    <row r="190" spans="1:10" ht="29.25" customHeight="1" x14ac:dyDescent="0.25">
      <c r="A190" s="1755"/>
      <c r="B190" s="1593"/>
      <c r="C190" s="1593"/>
      <c r="D190" s="1593"/>
      <c r="E190" s="1755"/>
      <c r="F190" s="1794"/>
      <c r="G190" s="1794"/>
      <c r="H190" s="44">
        <f>H14</f>
        <v>2026</v>
      </c>
      <c r="I190" s="44">
        <f t="shared" ref="I190:J190" si="48">I14</f>
        <v>2027</v>
      </c>
      <c r="J190" s="44">
        <f t="shared" si="48"/>
        <v>2028</v>
      </c>
    </row>
    <row r="191" spans="1:10" ht="15.95" customHeight="1" x14ac:dyDescent="0.25">
      <c r="A191" s="12">
        <v>1</v>
      </c>
      <c r="B191" s="1697">
        <v>2</v>
      </c>
      <c r="C191" s="1697"/>
      <c r="D191" s="1697"/>
      <c r="E191" s="13">
        <v>3</v>
      </c>
      <c r="F191" s="13">
        <v>4</v>
      </c>
      <c r="G191" s="13">
        <v>5</v>
      </c>
      <c r="H191" s="15">
        <v>6</v>
      </c>
      <c r="I191" s="15">
        <v>7</v>
      </c>
      <c r="J191" s="15">
        <v>8</v>
      </c>
    </row>
    <row r="192" spans="1:10" ht="19.5" customHeight="1" x14ac:dyDescent="0.25">
      <c r="A192" s="16"/>
      <c r="B192" s="1723" t="s">
        <v>743</v>
      </c>
      <c r="C192" s="1724"/>
      <c r="D192" s="1725"/>
      <c r="E192" s="923" t="s">
        <v>745</v>
      </c>
      <c r="F192" s="6">
        <f t="shared" ref="F192:F193" si="49">H192/G192</f>
        <v>0</v>
      </c>
      <c r="G192" s="22">
        <f>'КФО 4'!G200</f>
        <v>923.72</v>
      </c>
      <c r="H192" s="56"/>
      <c r="I192" s="56"/>
      <c r="J192" s="56"/>
    </row>
    <row r="193" spans="1:16" ht="19.5" hidden="1" customHeight="1" thickBot="1" x14ac:dyDescent="0.3">
      <c r="A193" s="16"/>
      <c r="B193" s="1723"/>
      <c r="C193" s="1724"/>
      <c r="D193" s="1725"/>
      <c r="E193" s="923"/>
      <c r="F193" s="6" t="e">
        <f t="shared" si="49"/>
        <v>#DIV/0!</v>
      </c>
      <c r="G193" s="22">
        <f>'КФО 4'!G201</f>
        <v>0</v>
      </c>
      <c r="H193" s="56"/>
      <c r="I193" s="56"/>
      <c r="J193" s="56"/>
    </row>
    <row r="194" spans="1:16" ht="20.25" hidden="1" customHeight="1" thickBot="1" x14ac:dyDescent="0.3">
      <c r="A194" s="16"/>
      <c r="B194" s="1660"/>
      <c r="C194" s="1661"/>
      <c r="D194" s="1662"/>
      <c r="E194" s="478"/>
      <c r="F194" s="6" t="e">
        <f t="shared" ref="F194" si="50">H194/G194</f>
        <v>#DIV/0!</v>
      </c>
      <c r="G194" s="83"/>
      <c r="H194" s="56"/>
      <c r="I194" s="56"/>
      <c r="J194" s="56"/>
      <c r="M194" s="48"/>
      <c r="N194" s="48"/>
      <c r="O194" s="48"/>
      <c r="P194" s="667" t="e">
        <f>#REF!-K193</f>
        <v>#REF!</v>
      </c>
    </row>
    <row r="195" spans="1:16" ht="20.45" customHeight="1" x14ac:dyDescent="0.25">
      <c r="A195" s="1637" t="s">
        <v>59</v>
      </c>
      <c r="B195" s="1638"/>
      <c r="C195" s="1638"/>
      <c r="D195" s="1638"/>
      <c r="E195" s="1638"/>
      <c r="F195" s="1638"/>
      <c r="G195" s="1639"/>
      <c r="H195" s="8">
        <f>SUM(H192:H193)</f>
        <v>0</v>
      </c>
      <c r="I195" s="8">
        <f t="shared" ref="I195:J195" si="51">SUM(I192:I193)</f>
        <v>0</v>
      </c>
      <c r="J195" s="8">
        <f t="shared" si="51"/>
        <v>0</v>
      </c>
    </row>
    <row r="196" spans="1:16" ht="12" customHeight="1" x14ac:dyDescent="0.25"/>
    <row r="197" spans="1:16" ht="21.95" hidden="1" customHeight="1" x14ac:dyDescent="0.25">
      <c r="B197" s="1696" t="s">
        <v>120</v>
      </c>
      <c r="C197" s="1696"/>
      <c r="D197" s="1696"/>
      <c r="E197" s="1696"/>
      <c r="F197" s="1696"/>
      <c r="G197" s="1696"/>
      <c r="H197" s="1696"/>
      <c r="I197" s="1696"/>
      <c r="J197" s="1696"/>
    </row>
    <row r="198" spans="1:16" ht="23.1" hidden="1" customHeight="1" x14ac:dyDescent="0.25">
      <c r="A198" s="1755" t="s">
        <v>106</v>
      </c>
      <c r="B198" s="1593" t="s">
        <v>77</v>
      </c>
      <c r="C198" s="1593"/>
      <c r="D198" s="1593"/>
      <c r="E198" s="1756" t="s">
        <v>122</v>
      </c>
      <c r="F198" s="1757" t="s">
        <v>86</v>
      </c>
      <c r="G198" s="1757" t="s">
        <v>123</v>
      </c>
      <c r="H198" s="1593" t="s">
        <v>104</v>
      </c>
      <c r="I198" s="1593"/>
      <c r="J198" s="1593"/>
    </row>
    <row r="199" spans="1:16" ht="23.1" hidden="1" customHeight="1" x14ac:dyDescent="0.25">
      <c r="A199" s="1755"/>
      <c r="B199" s="1593"/>
      <c r="C199" s="1593"/>
      <c r="D199" s="1593"/>
      <c r="E199" s="1756"/>
      <c r="F199" s="1757"/>
      <c r="G199" s="1757"/>
      <c r="H199" s="44">
        <f>H14</f>
        <v>2026</v>
      </c>
      <c r="I199" s="44">
        <f t="shared" ref="I199:J199" si="52">I14</f>
        <v>2027</v>
      </c>
      <c r="J199" s="44">
        <f t="shared" si="52"/>
        <v>2028</v>
      </c>
    </row>
    <row r="200" spans="1:16" ht="15.95" hidden="1" customHeight="1" x14ac:dyDescent="0.25">
      <c r="A200" s="12">
        <v>1</v>
      </c>
      <c r="B200" s="1697">
        <v>2</v>
      </c>
      <c r="C200" s="1697"/>
      <c r="D200" s="1697"/>
      <c r="E200" s="13">
        <v>3</v>
      </c>
      <c r="F200" s="13">
        <v>4</v>
      </c>
      <c r="G200" s="13">
        <v>5</v>
      </c>
      <c r="H200" s="15">
        <v>6</v>
      </c>
      <c r="I200" s="15">
        <v>7</v>
      </c>
      <c r="J200" s="15">
        <v>8</v>
      </c>
    </row>
    <row r="201" spans="1:16" ht="19.5" hidden="1" customHeight="1" x14ac:dyDescent="0.25">
      <c r="A201" s="16"/>
      <c r="B201" s="1723" t="s">
        <v>60</v>
      </c>
      <c r="C201" s="1724"/>
      <c r="D201" s="1725"/>
      <c r="E201" s="71"/>
      <c r="F201" s="56"/>
      <c r="G201" s="6" t="e">
        <f>H201/E201</f>
        <v>#DIV/0!</v>
      </c>
      <c r="H201" s="56"/>
      <c r="I201" s="56"/>
      <c r="J201" s="56"/>
    </row>
    <row r="202" spans="1:16" ht="19.5" hidden="1" customHeight="1" x14ac:dyDescent="0.25">
      <c r="A202" s="16"/>
      <c r="B202" s="1723" t="s">
        <v>121</v>
      </c>
      <c r="C202" s="1724"/>
      <c r="D202" s="1725"/>
      <c r="E202" s="71"/>
      <c r="F202" s="56"/>
      <c r="G202" s="6" t="e">
        <f>H202/E202</f>
        <v>#DIV/0!</v>
      </c>
      <c r="H202" s="56"/>
      <c r="I202" s="56"/>
      <c r="J202" s="56"/>
    </row>
    <row r="203" spans="1:16" ht="19.5" hidden="1" customHeight="1" x14ac:dyDescent="0.25">
      <c r="A203" s="16"/>
      <c r="B203" s="1723" t="s">
        <v>121</v>
      </c>
      <c r="C203" s="1724"/>
      <c r="D203" s="1725"/>
      <c r="E203" s="71"/>
      <c r="F203" s="56"/>
      <c r="G203" s="6" t="e">
        <f>H203/E203</f>
        <v>#DIV/0!</v>
      </c>
      <c r="H203" s="56"/>
      <c r="I203" s="56"/>
      <c r="J203" s="56"/>
    </row>
    <row r="204" spans="1:16" ht="20.45" hidden="1" customHeight="1" x14ac:dyDescent="0.25">
      <c r="A204" s="1637" t="s">
        <v>61</v>
      </c>
      <c r="B204" s="1638"/>
      <c r="C204" s="1638"/>
      <c r="D204" s="1638"/>
      <c r="E204" s="1638"/>
      <c r="F204" s="1638"/>
      <c r="G204" s="1639"/>
      <c r="H204" s="8">
        <f>SUM(H201:H203)</f>
        <v>0</v>
      </c>
      <c r="I204" s="8">
        <f t="shared" ref="I204:J204" si="53">SUM(I201:I203)</f>
        <v>0</v>
      </c>
      <c r="J204" s="8">
        <f t="shared" si="53"/>
        <v>0</v>
      </c>
    </row>
    <row r="205" spans="1:16" ht="12" hidden="1" customHeight="1" x14ac:dyDescent="0.25"/>
    <row r="206" spans="1:16" ht="21" customHeight="1" x14ac:dyDescent="0.25">
      <c r="B206" s="1696" t="s">
        <v>138</v>
      </c>
      <c r="C206" s="1696"/>
      <c r="D206" s="1696"/>
      <c r="E206" s="1696"/>
      <c r="F206" s="1696"/>
      <c r="G206" s="1696"/>
      <c r="H206" s="1696"/>
      <c r="I206" s="1696"/>
      <c r="J206" s="1696"/>
    </row>
    <row r="207" spans="1:16" ht="23.1" customHeight="1" x14ac:dyDescent="0.25">
      <c r="A207" s="1786" t="s">
        <v>106</v>
      </c>
      <c r="B207" s="1788" t="s">
        <v>77</v>
      </c>
      <c r="C207" s="1789"/>
      <c r="D207" s="1790"/>
      <c r="E207" s="1755" t="s">
        <v>82</v>
      </c>
      <c r="F207" s="1756" t="s">
        <v>35</v>
      </c>
      <c r="G207" s="1794" t="s">
        <v>111</v>
      </c>
      <c r="H207" s="1593" t="s">
        <v>104</v>
      </c>
      <c r="I207" s="1593"/>
      <c r="J207" s="1593"/>
    </row>
    <row r="208" spans="1:16" ht="23.1" customHeight="1" x14ac:dyDescent="0.25">
      <c r="A208" s="1787"/>
      <c r="B208" s="1791"/>
      <c r="C208" s="1792"/>
      <c r="D208" s="1793"/>
      <c r="E208" s="1755"/>
      <c r="F208" s="1756"/>
      <c r="G208" s="1794"/>
      <c r="H208" s="44">
        <f>H14</f>
        <v>2026</v>
      </c>
      <c r="I208" s="44">
        <f t="shared" ref="I208:J208" si="54">I14</f>
        <v>2027</v>
      </c>
      <c r="J208" s="44">
        <f t="shared" si="54"/>
        <v>2028</v>
      </c>
    </row>
    <row r="209" spans="1:10" ht="15.95" customHeight="1" x14ac:dyDescent="0.25">
      <c r="A209" s="12">
        <v>1</v>
      </c>
      <c r="B209" s="1697">
        <v>2</v>
      </c>
      <c r="C209" s="1697"/>
      <c r="D209" s="1697"/>
      <c r="E209" s="13">
        <v>3</v>
      </c>
      <c r="F209" s="13">
        <v>4</v>
      </c>
      <c r="G209" s="13">
        <v>5</v>
      </c>
      <c r="H209" s="15">
        <v>6</v>
      </c>
      <c r="I209" s="15">
        <v>7</v>
      </c>
      <c r="J209" s="15">
        <v>8</v>
      </c>
    </row>
    <row r="210" spans="1:10" ht="30.95" customHeight="1" x14ac:dyDescent="0.25">
      <c r="A210" s="18">
        <v>1</v>
      </c>
      <c r="B210" s="1820" t="s">
        <v>62</v>
      </c>
      <c r="C210" s="1821"/>
      <c r="D210" s="1822"/>
      <c r="E210" s="19" t="s">
        <v>117</v>
      </c>
      <c r="F210" s="20" t="s">
        <v>117</v>
      </c>
      <c r="G210" s="21" t="s">
        <v>117</v>
      </c>
      <c r="H210" s="26">
        <f>SUM(H211:H235)</f>
        <v>64472</v>
      </c>
      <c r="I210" s="26">
        <f t="shared" ref="I210:J210" si="55">SUM(I211:I235)</f>
        <v>64472</v>
      </c>
      <c r="J210" s="26">
        <f t="shared" si="55"/>
        <v>64472</v>
      </c>
    </row>
    <row r="211" spans="1:10" ht="17.100000000000001" hidden="1" customHeight="1" x14ac:dyDescent="0.25">
      <c r="A211" s="16"/>
      <c r="B211" s="1752" t="s">
        <v>838</v>
      </c>
      <c r="C211" s="1753"/>
      <c r="D211" s="1754"/>
      <c r="E211" s="529" t="s">
        <v>95</v>
      </c>
      <c r="F211" s="80"/>
      <c r="G211" s="537" t="e">
        <f t="shared" ref="G211:G222" si="56">H211/F211</f>
        <v>#DIV/0!</v>
      </c>
      <c r="H211" s="56"/>
      <c r="I211" s="56"/>
      <c r="J211" s="56"/>
    </row>
    <row r="212" spans="1:10" ht="17.100000000000001" hidden="1" customHeight="1" x14ac:dyDescent="0.25">
      <c r="A212" s="16"/>
      <c r="B212" s="1752" t="s">
        <v>541</v>
      </c>
      <c r="C212" s="1753"/>
      <c r="D212" s="1754"/>
      <c r="E212" s="529" t="s">
        <v>96</v>
      </c>
      <c r="F212" s="80"/>
      <c r="G212" s="537" t="e">
        <f t="shared" si="56"/>
        <v>#DIV/0!</v>
      </c>
      <c r="H212" s="56"/>
      <c r="I212" s="56"/>
      <c r="J212" s="56"/>
    </row>
    <row r="213" spans="1:10" ht="17.100000000000001" hidden="1" customHeight="1" x14ac:dyDescent="0.25">
      <c r="A213" s="16"/>
      <c r="B213" s="1752" t="s">
        <v>126</v>
      </c>
      <c r="C213" s="1753"/>
      <c r="D213" s="1754"/>
      <c r="E213" s="529" t="s">
        <v>92</v>
      </c>
      <c r="F213" s="949"/>
      <c r="G213" s="537" t="e">
        <f t="shared" si="56"/>
        <v>#DIV/0!</v>
      </c>
      <c r="H213" s="56"/>
      <c r="I213" s="56"/>
      <c r="J213" s="56"/>
    </row>
    <row r="214" spans="1:10" ht="17.100000000000001" hidden="1" customHeight="1" x14ac:dyDescent="0.25">
      <c r="A214" s="16"/>
      <c r="B214" s="1752" t="s">
        <v>199</v>
      </c>
      <c r="C214" s="1753"/>
      <c r="D214" s="1754"/>
      <c r="E214" s="529" t="s">
        <v>92</v>
      </c>
      <c r="F214" s="949">
        <v>211.5</v>
      </c>
      <c r="G214" s="537">
        <f t="shared" si="56"/>
        <v>0</v>
      </c>
      <c r="H214" s="56"/>
      <c r="I214" s="56"/>
      <c r="J214" s="56"/>
    </row>
    <row r="215" spans="1:10" ht="17.100000000000001" hidden="1" customHeight="1" x14ac:dyDescent="0.25">
      <c r="A215" s="16"/>
      <c r="B215" s="1752" t="s">
        <v>130</v>
      </c>
      <c r="C215" s="1753"/>
      <c r="D215" s="1754"/>
      <c r="E215" s="529" t="s">
        <v>92</v>
      </c>
      <c r="F215" s="949">
        <v>4000</v>
      </c>
      <c r="G215" s="537">
        <f t="shared" si="56"/>
        <v>0</v>
      </c>
      <c r="H215" s="56"/>
      <c r="I215" s="56"/>
      <c r="J215" s="56"/>
    </row>
    <row r="216" spans="1:10" ht="17.100000000000001" hidden="1" customHeight="1" x14ac:dyDescent="0.25">
      <c r="A216" s="16"/>
      <c r="B216" s="1752" t="s">
        <v>129</v>
      </c>
      <c r="C216" s="1753"/>
      <c r="D216" s="1754"/>
      <c r="E216" s="529" t="s">
        <v>95</v>
      </c>
      <c r="F216" s="80"/>
      <c r="G216" s="537" t="e">
        <f t="shared" si="56"/>
        <v>#DIV/0!</v>
      </c>
      <c r="H216" s="56"/>
      <c r="I216" s="56"/>
      <c r="J216" s="56"/>
    </row>
    <row r="217" spans="1:10" ht="17.100000000000001" hidden="1" customHeight="1" x14ac:dyDescent="0.25">
      <c r="A217" s="16"/>
      <c r="B217" s="1752" t="s">
        <v>542</v>
      </c>
      <c r="C217" s="1753"/>
      <c r="D217" s="1754"/>
      <c r="E217" s="529" t="s">
        <v>96</v>
      </c>
      <c r="F217" s="80"/>
      <c r="G217" s="537" t="e">
        <f t="shared" si="56"/>
        <v>#DIV/0!</v>
      </c>
      <c r="H217" s="56"/>
      <c r="I217" s="56"/>
      <c r="J217" s="56"/>
    </row>
    <row r="218" spans="1:10" ht="17.100000000000001" hidden="1" customHeight="1" x14ac:dyDescent="0.25">
      <c r="A218" s="16"/>
      <c r="B218" s="1758" t="s">
        <v>837</v>
      </c>
      <c r="C218" s="1759"/>
      <c r="D218" s="1760"/>
      <c r="E218" s="529" t="s">
        <v>95</v>
      </c>
      <c r="F218" s="80"/>
      <c r="G218" s="537" t="e">
        <f t="shared" si="56"/>
        <v>#DIV/0!</v>
      </c>
      <c r="H218" s="56"/>
      <c r="I218" s="56"/>
      <c r="J218" s="56"/>
    </row>
    <row r="219" spans="1:10" ht="17.100000000000001" customHeight="1" x14ac:dyDescent="0.25">
      <c r="A219" s="16"/>
      <c r="B219" s="1752" t="s">
        <v>641</v>
      </c>
      <c r="C219" s="1753"/>
      <c r="D219" s="1754"/>
      <c r="E219" s="529" t="s">
        <v>95</v>
      </c>
      <c r="F219" s="80">
        <v>12</v>
      </c>
      <c r="G219" s="537">
        <f t="shared" si="56"/>
        <v>2706</v>
      </c>
      <c r="H219" s="56">
        <v>32472</v>
      </c>
      <c r="I219" s="56">
        <v>32472</v>
      </c>
      <c r="J219" s="56">
        <v>32472</v>
      </c>
    </row>
    <row r="220" spans="1:10" ht="17.100000000000001" hidden="1" customHeight="1" x14ac:dyDescent="0.25">
      <c r="A220" s="16"/>
      <c r="B220" s="1752" t="s">
        <v>642</v>
      </c>
      <c r="C220" s="1753"/>
      <c r="D220" s="1754"/>
      <c r="E220" s="529" t="s">
        <v>95</v>
      </c>
      <c r="F220" s="80"/>
      <c r="G220" s="537" t="e">
        <f t="shared" si="56"/>
        <v>#DIV/0!</v>
      </c>
      <c r="H220" s="56"/>
      <c r="I220" s="56"/>
      <c r="J220" s="56"/>
    </row>
    <row r="221" spans="1:10" ht="17.100000000000001" hidden="1" customHeight="1" x14ac:dyDescent="0.25">
      <c r="A221" s="16"/>
      <c r="B221" s="1752" t="s">
        <v>643</v>
      </c>
      <c r="C221" s="1753"/>
      <c r="D221" s="1754"/>
      <c r="E221" s="529" t="s">
        <v>95</v>
      </c>
      <c r="F221" s="80"/>
      <c r="G221" s="537" t="e">
        <f t="shared" si="56"/>
        <v>#DIV/0!</v>
      </c>
      <c r="H221" s="56"/>
      <c r="I221" s="56"/>
      <c r="J221" s="56"/>
    </row>
    <row r="222" spans="1:10" ht="17.100000000000001" customHeight="1" x14ac:dyDescent="0.25">
      <c r="A222" s="16"/>
      <c r="B222" s="1728" t="s">
        <v>985</v>
      </c>
      <c r="C222" s="1729"/>
      <c r="D222" s="1730"/>
      <c r="E222" s="529" t="s">
        <v>95</v>
      </c>
      <c r="F222" s="80">
        <v>4</v>
      </c>
      <c r="G222" s="537">
        <f t="shared" si="56"/>
        <v>8000</v>
      </c>
      <c r="H222" s="56">
        <v>32000</v>
      </c>
      <c r="I222" s="56">
        <v>32000</v>
      </c>
      <c r="J222" s="56">
        <v>32000</v>
      </c>
    </row>
    <row r="223" spans="1:10" ht="17.100000000000001" hidden="1" customHeight="1" x14ac:dyDescent="0.25">
      <c r="A223" s="16"/>
      <c r="B223" s="1728" t="s">
        <v>986</v>
      </c>
      <c r="C223" s="1729"/>
      <c r="D223" s="1730"/>
      <c r="E223" s="529" t="s">
        <v>95</v>
      </c>
      <c r="F223" s="80"/>
      <c r="G223" s="530" t="e">
        <f t="shared" ref="G223:G234" si="57">H223/F223</f>
        <v>#DIV/0!</v>
      </c>
      <c r="H223" s="56"/>
      <c r="I223" s="56"/>
      <c r="J223" s="56"/>
    </row>
    <row r="224" spans="1:10" ht="17.100000000000001" hidden="1" customHeight="1" x14ac:dyDescent="0.25">
      <c r="A224" s="16"/>
      <c r="B224" s="1728"/>
      <c r="C224" s="1729"/>
      <c r="D224" s="1730"/>
      <c r="E224" s="529" t="s">
        <v>95</v>
      </c>
      <c r="F224" s="80"/>
      <c r="G224" s="530" t="e">
        <f t="shared" si="57"/>
        <v>#DIV/0!</v>
      </c>
      <c r="H224" s="56"/>
      <c r="I224" s="56"/>
      <c r="J224" s="56"/>
    </row>
    <row r="225" spans="1:10" ht="17.100000000000001" hidden="1" customHeight="1" x14ac:dyDescent="0.25">
      <c r="A225" s="16"/>
      <c r="B225" s="1728"/>
      <c r="C225" s="1729"/>
      <c r="D225" s="1730"/>
      <c r="E225" s="529" t="s">
        <v>95</v>
      </c>
      <c r="F225" s="80"/>
      <c r="G225" s="530" t="e">
        <f t="shared" si="57"/>
        <v>#DIV/0!</v>
      </c>
      <c r="H225" s="56"/>
      <c r="I225" s="56"/>
      <c r="J225" s="56"/>
    </row>
    <row r="226" spans="1:10" ht="17.100000000000001" hidden="1" customHeight="1" x14ac:dyDescent="0.25">
      <c r="A226" s="16"/>
      <c r="B226" s="1728"/>
      <c r="C226" s="1729"/>
      <c r="D226" s="1730"/>
      <c r="E226" s="529" t="s">
        <v>95</v>
      </c>
      <c r="F226" s="80"/>
      <c r="G226" s="530" t="e">
        <f t="shared" si="57"/>
        <v>#DIV/0!</v>
      </c>
      <c r="H226" s="56"/>
      <c r="I226" s="56"/>
      <c r="J226" s="56"/>
    </row>
    <row r="227" spans="1:10" ht="17.100000000000001" hidden="1" customHeight="1" x14ac:dyDescent="0.25">
      <c r="A227" s="16"/>
      <c r="B227" s="1728"/>
      <c r="C227" s="1729"/>
      <c r="D227" s="1730"/>
      <c r="E227" s="529" t="s">
        <v>95</v>
      </c>
      <c r="F227" s="80"/>
      <c r="G227" s="530" t="e">
        <f t="shared" si="57"/>
        <v>#DIV/0!</v>
      </c>
      <c r="H227" s="56"/>
      <c r="I227" s="56"/>
      <c r="J227" s="56"/>
    </row>
    <row r="228" spans="1:10" ht="17.100000000000001" hidden="1" customHeight="1" x14ac:dyDescent="0.25">
      <c r="A228" s="16"/>
      <c r="B228" s="1728"/>
      <c r="C228" s="1729"/>
      <c r="D228" s="1730"/>
      <c r="E228" s="529" t="s">
        <v>95</v>
      </c>
      <c r="F228" s="80"/>
      <c r="G228" s="530" t="e">
        <f t="shared" si="57"/>
        <v>#DIV/0!</v>
      </c>
      <c r="H228" s="56"/>
      <c r="I228" s="56"/>
      <c r="J228" s="56"/>
    </row>
    <row r="229" spans="1:10" ht="17.100000000000001" hidden="1" customHeight="1" x14ac:dyDescent="0.25">
      <c r="A229" s="16"/>
      <c r="B229" s="1728"/>
      <c r="C229" s="1729"/>
      <c r="D229" s="1730"/>
      <c r="E229" s="529" t="s">
        <v>95</v>
      </c>
      <c r="F229" s="80"/>
      <c r="G229" s="530" t="e">
        <f t="shared" si="57"/>
        <v>#DIV/0!</v>
      </c>
      <c r="H229" s="56"/>
      <c r="I229" s="56"/>
      <c r="J229" s="56"/>
    </row>
    <row r="230" spans="1:10" ht="17.100000000000001" hidden="1" customHeight="1" x14ac:dyDescent="0.25">
      <c r="A230" s="16"/>
      <c r="B230" s="1728"/>
      <c r="C230" s="1729"/>
      <c r="D230" s="1730"/>
      <c r="E230" s="529" t="s">
        <v>95</v>
      </c>
      <c r="F230" s="80"/>
      <c r="G230" s="530" t="e">
        <f t="shared" si="57"/>
        <v>#DIV/0!</v>
      </c>
      <c r="H230" s="56"/>
      <c r="I230" s="56"/>
      <c r="J230" s="56"/>
    </row>
    <row r="231" spans="1:10" ht="17.100000000000001" hidden="1" customHeight="1" x14ac:dyDescent="0.25">
      <c r="A231" s="16"/>
      <c r="B231" s="1728"/>
      <c r="C231" s="1729"/>
      <c r="D231" s="1730"/>
      <c r="E231" s="529" t="s">
        <v>95</v>
      </c>
      <c r="F231" s="80"/>
      <c r="G231" s="530" t="e">
        <f t="shared" si="57"/>
        <v>#DIV/0!</v>
      </c>
      <c r="H231" s="56"/>
      <c r="I231" s="56"/>
      <c r="J231" s="56"/>
    </row>
    <row r="232" spans="1:10" ht="17.100000000000001" hidden="1" customHeight="1" x14ac:dyDescent="0.25">
      <c r="A232" s="16"/>
      <c r="B232" s="1728"/>
      <c r="C232" s="1729"/>
      <c r="D232" s="1730"/>
      <c r="E232" s="529" t="s">
        <v>95</v>
      </c>
      <c r="F232" s="80"/>
      <c r="G232" s="530" t="e">
        <f t="shared" si="57"/>
        <v>#DIV/0!</v>
      </c>
      <c r="H232" s="56"/>
      <c r="I232" s="56"/>
      <c r="J232" s="56"/>
    </row>
    <row r="233" spans="1:10" ht="17.100000000000001" hidden="1" customHeight="1" x14ac:dyDescent="0.25">
      <c r="A233" s="16"/>
      <c r="B233" s="1728"/>
      <c r="C233" s="1729"/>
      <c r="D233" s="1730"/>
      <c r="E233" s="529" t="s">
        <v>95</v>
      </c>
      <c r="F233" s="80"/>
      <c r="G233" s="530" t="e">
        <f t="shared" si="57"/>
        <v>#DIV/0!</v>
      </c>
      <c r="H233" s="56"/>
      <c r="I233" s="56"/>
      <c r="J233" s="56"/>
    </row>
    <row r="234" spans="1:10" ht="17.100000000000001" hidden="1" customHeight="1" x14ac:dyDescent="0.25">
      <c r="A234" s="16"/>
      <c r="B234" s="1728"/>
      <c r="C234" s="1729"/>
      <c r="D234" s="1730"/>
      <c r="E234" s="529" t="s">
        <v>95</v>
      </c>
      <c r="F234" s="80"/>
      <c r="G234" s="530" t="e">
        <f t="shared" si="57"/>
        <v>#DIV/0!</v>
      </c>
      <c r="H234" s="56"/>
      <c r="I234" s="56"/>
      <c r="J234" s="56"/>
    </row>
    <row r="235" spans="1:10" ht="20.45" hidden="1" customHeight="1" x14ac:dyDescent="0.25">
      <c r="A235" s="870" t="s">
        <v>250</v>
      </c>
      <c r="B235" s="1749" t="s">
        <v>746</v>
      </c>
      <c r="C235" s="1750"/>
      <c r="D235" s="1751"/>
      <c r="E235" s="900" t="s">
        <v>117</v>
      </c>
      <c r="F235" s="901" t="s">
        <v>117</v>
      </c>
      <c r="G235" s="902" t="s">
        <v>117</v>
      </c>
      <c r="H235" s="903">
        <f>SUM(H236:H240)</f>
        <v>0</v>
      </c>
      <c r="I235" s="903">
        <f t="shared" ref="I235:J235" si="58">SUM(I236:I240)</f>
        <v>0</v>
      </c>
      <c r="J235" s="903">
        <f t="shared" si="58"/>
        <v>0</v>
      </c>
    </row>
    <row r="236" spans="1:10" ht="17.100000000000001" hidden="1" customHeight="1" x14ac:dyDescent="0.25">
      <c r="A236" s="16"/>
      <c r="B236" s="1692" t="s">
        <v>747</v>
      </c>
      <c r="C236" s="1693"/>
      <c r="D236" s="1694"/>
      <c r="E236" s="536" t="s">
        <v>96</v>
      </c>
      <c r="F236" s="80"/>
      <c r="G236" s="537" t="e">
        <f t="shared" ref="G236:G240" si="59">H236/F236</f>
        <v>#DIV/0!</v>
      </c>
      <c r="H236" s="56"/>
      <c r="I236" s="56"/>
      <c r="J236" s="56"/>
    </row>
    <row r="237" spans="1:10" ht="17.100000000000001" hidden="1" customHeight="1" x14ac:dyDescent="0.25">
      <c r="A237" s="16"/>
      <c r="B237" s="1692" t="s">
        <v>748</v>
      </c>
      <c r="C237" s="1693"/>
      <c r="D237" s="1694"/>
      <c r="E237" s="536" t="s">
        <v>750</v>
      </c>
      <c r="F237" s="949"/>
      <c r="G237" s="537" t="e">
        <f t="shared" si="59"/>
        <v>#DIV/0!</v>
      </c>
      <c r="H237" s="56"/>
      <c r="I237" s="56"/>
      <c r="J237" s="56"/>
    </row>
    <row r="238" spans="1:10" ht="17.100000000000001" hidden="1" customHeight="1" x14ac:dyDescent="0.25">
      <c r="A238" s="16"/>
      <c r="B238" s="1692" t="s">
        <v>749</v>
      </c>
      <c r="C238" s="1693"/>
      <c r="D238" s="1694"/>
      <c r="E238" s="536" t="s">
        <v>750</v>
      </c>
      <c r="F238" s="949"/>
      <c r="G238" s="537" t="e">
        <f t="shared" si="59"/>
        <v>#DIV/0!</v>
      </c>
      <c r="H238" s="56"/>
      <c r="I238" s="56"/>
      <c r="J238" s="56"/>
    </row>
    <row r="239" spans="1:10" ht="17.100000000000001" hidden="1" customHeight="1" x14ac:dyDescent="0.25">
      <c r="A239" s="16"/>
      <c r="B239" s="1692" t="s">
        <v>749</v>
      </c>
      <c r="C239" s="1693"/>
      <c r="D239" s="1694"/>
      <c r="E239" s="536" t="s">
        <v>95</v>
      </c>
      <c r="F239" s="80"/>
      <c r="G239" s="537" t="e">
        <f t="shared" si="59"/>
        <v>#DIV/0!</v>
      </c>
      <c r="H239" s="56"/>
      <c r="I239" s="56"/>
      <c r="J239" s="56"/>
    </row>
    <row r="240" spans="1:10" ht="17.100000000000001" hidden="1" customHeight="1" x14ac:dyDescent="0.25">
      <c r="A240" s="16"/>
      <c r="B240" s="1692" t="s">
        <v>835</v>
      </c>
      <c r="C240" s="1693"/>
      <c r="D240" s="1694"/>
      <c r="E240" s="536" t="s">
        <v>95</v>
      </c>
      <c r="F240" s="80"/>
      <c r="G240" s="537" t="e">
        <f t="shared" si="59"/>
        <v>#DIV/0!</v>
      </c>
      <c r="H240" s="56"/>
      <c r="I240" s="56"/>
      <c r="J240" s="56"/>
    </row>
    <row r="241" spans="1:10" ht="33.950000000000003" hidden="1" customHeight="1" x14ac:dyDescent="0.25">
      <c r="A241" s="44">
        <v>2</v>
      </c>
      <c r="B241" s="1823" t="s">
        <v>133</v>
      </c>
      <c r="C241" s="1824"/>
      <c r="D241" s="1825"/>
      <c r="E241" s="781" t="s">
        <v>800</v>
      </c>
      <c r="F241" s="959">
        <v>2637</v>
      </c>
      <c r="G241" s="960">
        <f>H241/F241/12</f>
        <v>0</v>
      </c>
      <c r="H241" s="805"/>
      <c r="I241" s="805"/>
      <c r="J241" s="805"/>
    </row>
    <row r="242" spans="1:10" ht="20.45" customHeight="1" x14ac:dyDescent="0.25">
      <c r="A242" s="18">
        <v>3</v>
      </c>
      <c r="B242" s="1795" t="s">
        <v>786</v>
      </c>
      <c r="C242" s="1769"/>
      <c r="D242" s="1770"/>
      <c r="E242" s="19" t="s">
        <v>117</v>
      </c>
      <c r="F242" s="20" t="s">
        <v>117</v>
      </c>
      <c r="G242" s="21" t="s">
        <v>117</v>
      </c>
      <c r="H242" s="26">
        <f>SUM(H243:H252)</f>
        <v>599570</v>
      </c>
      <c r="I242" s="26">
        <f t="shared" ref="I242:J242" si="60">SUM(I243:I252)</f>
        <v>623553</v>
      </c>
      <c r="J242" s="26">
        <f t="shared" si="60"/>
        <v>648495</v>
      </c>
    </row>
    <row r="243" spans="1:10" ht="17.100000000000001" customHeight="1" x14ac:dyDescent="0.25">
      <c r="A243" s="16"/>
      <c r="B243" s="1660" t="s">
        <v>1129</v>
      </c>
      <c r="C243" s="1661"/>
      <c r="D243" s="1662"/>
      <c r="E243" s="529" t="s">
        <v>95</v>
      </c>
      <c r="F243" s="60">
        <v>2</v>
      </c>
      <c r="G243" s="6">
        <f>H243/F243</f>
        <v>279500</v>
      </c>
      <c r="H243" s="56">
        <v>559000</v>
      </c>
      <c r="I243" s="56">
        <v>581360</v>
      </c>
      <c r="J243" s="56">
        <v>604614</v>
      </c>
    </row>
    <row r="244" spans="1:10" ht="17.100000000000001" customHeight="1" x14ac:dyDescent="0.25">
      <c r="A244" s="16"/>
      <c r="B244" s="1728" t="s">
        <v>1130</v>
      </c>
      <c r="C244" s="1729"/>
      <c r="D244" s="1730"/>
      <c r="E244" s="98" t="s">
        <v>95</v>
      </c>
      <c r="F244" s="60">
        <v>1</v>
      </c>
      <c r="G244" s="6">
        <f t="shared" ref="G244:G250" si="61">H244/F244</f>
        <v>40570</v>
      </c>
      <c r="H244" s="56">
        <v>40570</v>
      </c>
      <c r="I244" s="56">
        <v>42193</v>
      </c>
      <c r="J244" s="56">
        <v>43881</v>
      </c>
    </row>
    <row r="245" spans="1:10" ht="17.100000000000001" hidden="1" customHeight="1" x14ac:dyDescent="0.25">
      <c r="A245" s="16"/>
      <c r="B245" s="1728"/>
      <c r="C245" s="1729"/>
      <c r="D245" s="1730"/>
      <c r="E245" s="98" t="s">
        <v>95</v>
      </c>
      <c r="F245" s="60"/>
      <c r="G245" s="6" t="e">
        <f t="shared" si="61"/>
        <v>#DIV/0!</v>
      </c>
      <c r="H245" s="56"/>
      <c r="I245" s="56"/>
      <c r="J245" s="56"/>
    </row>
    <row r="246" spans="1:10" ht="17.100000000000001" hidden="1" customHeight="1" x14ac:dyDescent="0.25">
      <c r="A246" s="16"/>
      <c r="B246" s="1728"/>
      <c r="C246" s="1729"/>
      <c r="D246" s="1730"/>
      <c r="E246" s="98" t="s">
        <v>95</v>
      </c>
      <c r="F246" s="60"/>
      <c r="G246" s="6" t="e">
        <f t="shared" si="61"/>
        <v>#DIV/0!</v>
      </c>
      <c r="H246" s="56"/>
      <c r="I246" s="56"/>
      <c r="J246" s="56"/>
    </row>
    <row r="247" spans="1:10" ht="17.100000000000001" hidden="1" customHeight="1" x14ac:dyDescent="0.25">
      <c r="A247" s="16"/>
      <c r="B247" s="1728"/>
      <c r="C247" s="1729"/>
      <c r="D247" s="1730"/>
      <c r="E247" s="98" t="s">
        <v>95</v>
      </c>
      <c r="F247" s="60"/>
      <c r="G247" s="6" t="e">
        <f t="shared" si="61"/>
        <v>#DIV/0!</v>
      </c>
      <c r="H247" s="56"/>
      <c r="I247" s="56"/>
      <c r="J247" s="56"/>
    </row>
    <row r="248" spans="1:10" ht="17.100000000000001" hidden="1" customHeight="1" x14ac:dyDescent="0.25">
      <c r="A248" s="16"/>
      <c r="B248" s="1728"/>
      <c r="C248" s="1729"/>
      <c r="D248" s="1730"/>
      <c r="E248" s="98" t="s">
        <v>95</v>
      </c>
      <c r="F248" s="60"/>
      <c r="G248" s="6" t="e">
        <f t="shared" si="61"/>
        <v>#DIV/0!</v>
      </c>
      <c r="H248" s="56"/>
      <c r="I248" s="56"/>
      <c r="J248" s="56"/>
    </row>
    <row r="249" spans="1:10" ht="17.100000000000001" hidden="1" customHeight="1" x14ac:dyDescent="0.25">
      <c r="A249" s="16"/>
      <c r="B249" s="1660"/>
      <c r="C249" s="1661"/>
      <c r="D249" s="1662"/>
      <c r="E249" s="98" t="s">
        <v>95</v>
      </c>
      <c r="F249" s="60"/>
      <c r="G249" s="6" t="e">
        <f t="shared" si="61"/>
        <v>#DIV/0!</v>
      </c>
      <c r="H249" s="56"/>
      <c r="I249" s="56"/>
      <c r="J249" s="56"/>
    </row>
    <row r="250" spans="1:10" ht="17.100000000000001" hidden="1" customHeight="1" x14ac:dyDescent="0.25">
      <c r="A250" s="16"/>
      <c r="B250" s="1660"/>
      <c r="C250" s="1661"/>
      <c r="D250" s="1662"/>
      <c r="E250" s="98" t="s">
        <v>95</v>
      </c>
      <c r="F250" s="99"/>
      <c r="G250" s="6" t="e">
        <f t="shared" si="61"/>
        <v>#DIV/0!</v>
      </c>
      <c r="H250" s="56"/>
      <c r="I250" s="56"/>
      <c r="J250" s="56"/>
    </row>
    <row r="251" spans="1:10" ht="27.2" hidden="1" customHeight="1" x14ac:dyDescent="0.25">
      <c r="A251" s="16"/>
      <c r="B251" s="1660"/>
      <c r="C251" s="1661"/>
      <c r="D251" s="1662"/>
      <c r="E251" s="98" t="s">
        <v>95</v>
      </c>
      <c r="F251" s="99"/>
      <c r="G251" s="6" t="e">
        <f>H251/F251</f>
        <v>#DIV/0!</v>
      </c>
      <c r="H251" s="56"/>
      <c r="I251" s="56"/>
      <c r="J251" s="56"/>
    </row>
    <row r="252" spans="1:10" ht="17.100000000000001" hidden="1" customHeight="1" x14ac:dyDescent="0.25">
      <c r="A252" s="16"/>
      <c r="B252" s="1660"/>
      <c r="C252" s="1661"/>
      <c r="D252" s="1662"/>
      <c r="E252" s="98" t="s">
        <v>96</v>
      </c>
      <c r="F252" s="60"/>
      <c r="G252" s="6" t="e">
        <f>H252/F252</f>
        <v>#DIV/0!</v>
      </c>
      <c r="H252" s="56"/>
      <c r="I252" s="56"/>
      <c r="J252" s="56"/>
    </row>
    <row r="253" spans="1:10" ht="39" customHeight="1" x14ac:dyDescent="0.25">
      <c r="A253" s="18">
        <v>4</v>
      </c>
      <c r="B253" s="1820" t="s">
        <v>850</v>
      </c>
      <c r="C253" s="1821"/>
      <c r="D253" s="1822"/>
      <c r="E253" s="19" t="s">
        <v>117</v>
      </c>
      <c r="F253" s="20" t="s">
        <v>117</v>
      </c>
      <c r="G253" s="21" t="s">
        <v>117</v>
      </c>
      <c r="H253" s="26">
        <f>SUM(H254:H266)</f>
        <v>43000</v>
      </c>
      <c r="I253" s="26">
        <f t="shared" ref="I253:J253" si="62">SUM(I254:I266)</f>
        <v>44720</v>
      </c>
      <c r="J253" s="26">
        <f t="shared" si="62"/>
        <v>46509</v>
      </c>
    </row>
    <row r="254" spans="1:10" s="25" customFormat="1" ht="33" customHeight="1" x14ac:dyDescent="0.25">
      <c r="A254" s="23"/>
      <c r="B254" s="1657" t="s">
        <v>1131</v>
      </c>
      <c r="C254" s="1658"/>
      <c r="D254" s="1659"/>
      <c r="E254" s="75" t="s">
        <v>95</v>
      </c>
      <c r="F254" s="76">
        <v>10</v>
      </c>
      <c r="G254" s="6">
        <f>H254/F254</f>
        <v>3000</v>
      </c>
      <c r="H254" s="56">
        <v>30000</v>
      </c>
      <c r="I254" s="56">
        <v>31200</v>
      </c>
      <c r="J254" s="56">
        <v>32448</v>
      </c>
    </row>
    <row r="255" spans="1:10" s="25" customFormat="1" ht="17.100000000000001" customHeight="1" x14ac:dyDescent="0.25">
      <c r="A255" s="23"/>
      <c r="B255" s="1657" t="s">
        <v>1132</v>
      </c>
      <c r="C255" s="1658"/>
      <c r="D255" s="1659"/>
      <c r="E255" s="75" t="s">
        <v>95</v>
      </c>
      <c r="F255" s="76">
        <v>1</v>
      </c>
      <c r="G255" s="6">
        <f t="shared" ref="G255:G291" si="63">H255/F255</f>
        <v>13000</v>
      </c>
      <c r="H255" s="56">
        <v>13000</v>
      </c>
      <c r="I255" s="56">
        <v>13520</v>
      </c>
      <c r="J255" s="56">
        <v>14061</v>
      </c>
    </row>
    <row r="256" spans="1:10" s="25" customFormat="1" ht="17.100000000000001" hidden="1" customHeight="1" x14ac:dyDescent="0.25">
      <c r="A256" s="23"/>
      <c r="B256" s="1657"/>
      <c r="C256" s="1658"/>
      <c r="D256" s="1659"/>
      <c r="E256" s="75" t="s">
        <v>95</v>
      </c>
      <c r="F256" s="76"/>
      <c r="G256" s="6" t="e">
        <f t="shared" si="63"/>
        <v>#DIV/0!</v>
      </c>
      <c r="H256" s="56"/>
      <c r="I256" s="56"/>
      <c r="J256" s="56"/>
    </row>
    <row r="257" spans="1:10" s="25" customFormat="1" ht="17.100000000000001" hidden="1" customHeight="1" x14ac:dyDescent="0.25">
      <c r="A257" s="23"/>
      <c r="B257" s="1657"/>
      <c r="C257" s="1658"/>
      <c r="D257" s="1659"/>
      <c r="E257" s="75" t="s">
        <v>95</v>
      </c>
      <c r="F257" s="76"/>
      <c r="G257" s="6" t="e">
        <f t="shared" si="63"/>
        <v>#DIV/0!</v>
      </c>
      <c r="H257" s="56"/>
      <c r="I257" s="56"/>
      <c r="J257" s="56"/>
    </row>
    <row r="258" spans="1:10" s="25" customFormat="1" ht="17.100000000000001" hidden="1" customHeight="1" x14ac:dyDescent="0.25">
      <c r="A258" s="23"/>
      <c r="B258" s="1657"/>
      <c r="C258" s="1658"/>
      <c r="D258" s="1659"/>
      <c r="E258" s="75" t="s">
        <v>95</v>
      </c>
      <c r="F258" s="76"/>
      <c r="G258" s="6" t="e">
        <f t="shared" si="63"/>
        <v>#DIV/0!</v>
      </c>
      <c r="H258" s="56"/>
      <c r="I258" s="56"/>
      <c r="J258" s="56"/>
    </row>
    <row r="259" spans="1:10" s="25" customFormat="1" ht="17.100000000000001" hidden="1" customHeight="1" x14ac:dyDescent="0.25">
      <c r="A259" s="23"/>
      <c r="B259" s="1657"/>
      <c r="C259" s="1658"/>
      <c r="D259" s="1659"/>
      <c r="E259" s="75" t="s">
        <v>95</v>
      </c>
      <c r="F259" s="76"/>
      <c r="G259" s="6" t="e">
        <f t="shared" si="63"/>
        <v>#DIV/0!</v>
      </c>
      <c r="H259" s="56"/>
      <c r="I259" s="56"/>
      <c r="J259" s="56"/>
    </row>
    <row r="260" spans="1:10" s="25" customFormat="1" ht="17.100000000000001" hidden="1" customHeight="1" x14ac:dyDescent="0.25">
      <c r="A260" s="23"/>
      <c r="B260" s="1657"/>
      <c r="C260" s="1658"/>
      <c r="D260" s="1659"/>
      <c r="E260" s="75" t="s">
        <v>95</v>
      </c>
      <c r="F260" s="76"/>
      <c r="G260" s="6" t="e">
        <f t="shared" si="63"/>
        <v>#DIV/0!</v>
      </c>
      <c r="H260" s="56"/>
      <c r="I260" s="56"/>
      <c r="J260" s="56"/>
    </row>
    <row r="261" spans="1:10" s="25" customFormat="1" ht="17.100000000000001" hidden="1" customHeight="1" x14ac:dyDescent="0.25">
      <c r="A261" s="23"/>
      <c r="B261" s="1657"/>
      <c r="C261" s="1658"/>
      <c r="D261" s="1659"/>
      <c r="E261" s="75" t="s">
        <v>95</v>
      </c>
      <c r="F261" s="76"/>
      <c r="G261" s="6" t="e">
        <f t="shared" si="63"/>
        <v>#DIV/0!</v>
      </c>
      <c r="H261" s="56"/>
      <c r="I261" s="56"/>
      <c r="J261" s="56"/>
    </row>
    <row r="262" spans="1:10" s="25" customFormat="1" ht="17.100000000000001" hidden="1" customHeight="1" x14ac:dyDescent="0.25">
      <c r="A262" s="23"/>
      <c r="B262" s="1657"/>
      <c r="C262" s="1658"/>
      <c r="D262" s="1659"/>
      <c r="E262" s="75" t="s">
        <v>96</v>
      </c>
      <c r="F262" s="76"/>
      <c r="G262" s="6" t="e">
        <f t="shared" si="63"/>
        <v>#DIV/0!</v>
      </c>
      <c r="H262" s="56"/>
      <c r="I262" s="56"/>
      <c r="J262" s="56"/>
    </row>
    <row r="263" spans="1:10" s="25" customFormat="1" ht="17.100000000000001" hidden="1" customHeight="1" x14ac:dyDescent="0.25">
      <c r="A263" s="23"/>
      <c r="B263" s="1657"/>
      <c r="C263" s="1658"/>
      <c r="D263" s="1659"/>
      <c r="E263" s="75" t="s">
        <v>96</v>
      </c>
      <c r="F263" s="76"/>
      <c r="G263" s="6" t="e">
        <f t="shared" si="63"/>
        <v>#DIV/0!</v>
      </c>
      <c r="H263" s="56"/>
      <c r="I263" s="56"/>
      <c r="J263" s="56"/>
    </row>
    <row r="264" spans="1:10" s="25" customFormat="1" ht="17.100000000000001" hidden="1" customHeight="1" x14ac:dyDescent="0.25">
      <c r="A264" s="23"/>
      <c r="B264" s="1657"/>
      <c r="C264" s="1658"/>
      <c r="D264" s="1659"/>
      <c r="E264" s="75" t="s">
        <v>96</v>
      </c>
      <c r="F264" s="76"/>
      <c r="G264" s="6" t="e">
        <f t="shared" si="63"/>
        <v>#DIV/0!</v>
      </c>
      <c r="H264" s="56"/>
      <c r="I264" s="56"/>
      <c r="J264" s="56"/>
    </row>
    <row r="265" spans="1:10" s="25" customFormat="1" ht="17.100000000000001" hidden="1" customHeight="1" x14ac:dyDescent="0.25">
      <c r="A265" s="23"/>
      <c r="B265" s="1657"/>
      <c r="C265" s="1658"/>
      <c r="D265" s="1659"/>
      <c r="E265" s="75" t="s">
        <v>96</v>
      </c>
      <c r="F265" s="76"/>
      <c r="G265" s="6" t="e">
        <f t="shared" si="63"/>
        <v>#DIV/0!</v>
      </c>
      <c r="H265" s="56"/>
      <c r="I265" s="56"/>
      <c r="J265" s="56"/>
    </row>
    <row r="266" spans="1:10" s="25" customFormat="1" ht="17.100000000000001" hidden="1" customHeight="1" x14ac:dyDescent="0.25">
      <c r="A266" s="23"/>
      <c r="B266" s="1657"/>
      <c r="C266" s="1658"/>
      <c r="D266" s="1659"/>
      <c r="E266" s="75" t="s">
        <v>96</v>
      </c>
      <c r="F266" s="76"/>
      <c r="G266" s="6" t="e">
        <f>H266/F266</f>
        <v>#DIV/0!</v>
      </c>
      <c r="H266" s="56"/>
      <c r="I266" s="56"/>
      <c r="J266" s="56"/>
    </row>
    <row r="267" spans="1:10" s="25" customFormat="1" ht="33.950000000000003" customHeight="1" x14ac:dyDescent="0.25">
      <c r="A267" s="18">
        <v>5</v>
      </c>
      <c r="B267" s="1820" t="s">
        <v>851</v>
      </c>
      <c r="C267" s="1821"/>
      <c r="D267" s="1822"/>
      <c r="E267" s="19" t="s">
        <v>117</v>
      </c>
      <c r="F267" s="20" t="s">
        <v>117</v>
      </c>
      <c r="G267" s="21" t="s">
        <v>117</v>
      </c>
      <c r="H267" s="26">
        <f>SUM(H268:H276)</f>
        <v>69000</v>
      </c>
      <c r="I267" s="26">
        <f>SUM(I268:I276)</f>
        <v>71760</v>
      </c>
      <c r="J267" s="26">
        <f t="shared" ref="J267" si="64">SUM(J268:J276)</f>
        <v>74630</v>
      </c>
    </row>
    <row r="268" spans="1:10" ht="17.100000000000001" customHeight="1" x14ac:dyDescent="0.25">
      <c r="A268" s="1135"/>
      <c r="B268" s="1692" t="s">
        <v>572</v>
      </c>
      <c r="C268" s="1693"/>
      <c r="D268" s="1694"/>
      <c r="E268" s="98" t="s">
        <v>95</v>
      </c>
      <c r="F268" s="60">
        <v>30</v>
      </c>
      <c r="G268" s="6">
        <f t="shared" si="63"/>
        <v>800</v>
      </c>
      <c r="H268" s="56">
        <v>24000</v>
      </c>
      <c r="I268" s="56">
        <v>24960</v>
      </c>
      <c r="J268" s="56">
        <v>25958</v>
      </c>
    </row>
    <row r="269" spans="1:10" ht="17.100000000000001" customHeight="1" x14ac:dyDescent="0.25">
      <c r="A269" s="1135"/>
      <c r="B269" s="1692" t="s">
        <v>571</v>
      </c>
      <c r="C269" s="1693"/>
      <c r="D269" s="1694"/>
      <c r="E269" s="98" t="s">
        <v>95</v>
      </c>
      <c r="F269" s="60">
        <v>5</v>
      </c>
      <c r="G269" s="6">
        <f t="shared" si="63"/>
        <v>9000</v>
      </c>
      <c r="H269" s="56">
        <v>45000</v>
      </c>
      <c r="I269" s="56">
        <v>46800</v>
      </c>
      <c r="J269" s="56">
        <v>48672</v>
      </c>
    </row>
    <row r="270" spans="1:10" ht="17.100000000000001" hidden="1" customHeight="1" x14ac:dyDescent="0.25">
      <c r="A270" s="16"/>
      <c r="B270" s="1657"/>
      <c r="C270" s="1658"/>
      <c r="D270" s="1659"/>
      <c r="E270" s="98" t="s">
        <v>95</v>
      </c>
      <c r="F270" s="60">
        <v>10</v>
      </c>
      <c r="G270" s="6">
        <f t="shared" si="63"/>
        <v>0</v>
      </c>
      <c r="H270" s="56"/>
      <c r="I270" s="56"/>
      <c r="J270" s="56"/>
    </row>
    <row r="271" spans="1:10" ht="17.100000000000001" hidden="1" customHeight="1" x14ac:dyDescent="0.25">
      <c r="A271" s="16"/>
      <c r="B271" s="1657"/>
      <c r="C271" s="1658"/>
      <c r="D271" s="1659"/>
      <c r="E271" s="98" t="s">
        <v>95</v>
      </c>
      <c r="F271" s="60">
        <v>1</v>
      </c>
      <c r="G271" s="6">
        <f t="shared" si="63"/>
        <v>0</v>
      </c>
      <c r="H271" s="56"/>
      <c r="I271" s="56"/>
      <c r="J271" s="56"/>
    </row>
    <row r="272" spans="1:10" ht="17.100000000000001" hidden="1" customHeight="1" x14ac:dyDescent="0.25">
      <c r="A272" s="16"/>
      <c r="B272" s="1660"/>
      <c r="C272" s="1661"/>
      <c r="D272" s="1662"/>
      <c r="E272" s="98" t="s">
        <v>95</v>
      </c>
      <c r="F272" s="60"/>
      <c r="G272" s="6" t="e">
        <f t="shared" si="63"/>
        <v>#DIV/0!</v>
      </c>
      <c r="H272" s="56"/>
      <c r="I272" s="56"/>
      <c r="J272" s="56"/>
    </row>
    <row r="273" spans="1:10" ht="17.100000000000001" hidden="1" customHeight="1" x14ac:dyDescent="0.25">
      <c r="A273" s="16"/>
      <c r="B273" s="1660"/>
      <c r="C273" s="1661"/>
      <c r="D273" s="1662"/>
      <c r="E273" s="98" t="s">
        <v>95</v>
      </c>
      <c r="F273" s="60"/>
      <c r="G273" s="6" t="e">
        <f t="shared" si="63"/>
        <v>#DIV/0!</v>
      </c>
      <c r="H273" s="56"/>
      <c r="I273" s="56"/>
      <c r="J273" s="56"/>
    </row>
    <row r="274" spans="1:10" ht="17.100000000000001" hidden="1" customHeight="1" x14ac:dyDescent="0.25">
      <c r="A274" s="16"/>
      <c r="B274" s="1660"/>
      <c r="C274" s="1661"/>
      <c r="D274" s="1662"/>
      <c r="E274" s="98" t="s">
        <v>95</v>
      </c>
      <c r="F274" s="60"/>
      <c r="G274" s="6" t="e">
        <f t="shared" si="63"/>
        <v>#DIV/0!</v>
      </c>
      <c r="H274" s="56"/>
      <c r="I274" s="56"/>
      <c r="J274" s="56"/>
    </row>
    <row r="275" spans="1:10" ht="17.100000000000001" hidden="1" customHeight="1" x14ac:dyDescent="0.25">
      <c r="A275" s="16"/>
      <c r="B275" s="1660"/>
      <c r="C275" s="1661"/>
      <c r="D275" s="1662"/>
      <c r="E275" s="98" t="s">
        <v>96</v>
      </c>
      <c r="F275" s="60"/>
      <c r="G275" s="6" t="e">
        <f t="shared" si="63"/>
        <v>#DIV/0!</v>
      </c>
      <c r="H275" s="56"/>
      <c r="I275" s="56"/>
      <c r="J275" s="56"/>
    </row>
    <row r="276" spans="1:10" ht="17.100000000000001" hidden="1" customHeight="1" x14ac:dyDescent="0.25">
      <c r="A276" s="16"/>
      <c r="B276" s="1660"/>
      <c r="C276" s="1661"/>
      <c r="D276" s="1662"/>
      <c r="E276" s="98" t="s">
        <v>95</v>
      </c>
      <c r="F276" s="60"/>
      <c r="G276" s="6" t="e">
        <f t="shared" si="63"/>
        <v>#DIV/0!</v>
      </c>
      <c r="H276" s="56"/>
      <c r="I276" s="56"/>
      <c r="J276" s="56"/>
    </row>
    <row r="277" spans="1:10" ht="20.45" hidden="1" customHeight="1" x14ac:dyDescent="0.25">
      <c r="A277" s="18">
        <v>6</v>
      </c>
      <c r="B277" s="1795" t="s">
        <v>870</v>
      </c>
      <c r="C277" s="1769"/>
      <c r="D277" s="1770"/>
      <c r="E277" s="19" t="s">
        <v>117</v>
      </c>
      <c r="F277" s="20" t="s">
        <v>117</v>
      </c>
      <c r="G277" s="21" t="s">
        <v>117</v>
      </c>
      <c r="H277" s="26">
        <f>SUM(H278:H284)</f>
        <v>0</v>
      </c>
      <c r="I277" s="26">
        <f t="shared" ref="I277:J277" si="65">SUM(I278:I284)</f>
        <v>0</v>
      </c>
      <c r="J277" s="26">
        <f t="shared" si="65"/>
        <v>0</v>
      </c>
    </row>
    <row r="278" spans="1:10" ht="17.100000000000001" hidden="1" customHeight="1" x14ac:dyDescent="0.25">
      <c r="A278" s="16"/>
      <c r="B278" s="1660"/>
      <c r="C278" s="1661"/>
      <c r="D278" s="1662"/>
      <c r="E278" s="98" t="s">
        <v>95</v>
      </c>
      <c r="F278" s="60"/>
      <c r="G278" s="6" t="e">
        <f t="shared" ref="G278:G284" si="66">H278/F278</f>
        <v>#DIV/0!</v>
      </c>
      <c r="H278" s="56"/>
      <c r="I278" s="56"/>
      <c r="J278" s="56"/>
    </row>
    <row r="279" spans="1:10" ht="17.100000000000001" hidden="1" customHeight="1" x14ac:dyDescent="0.25">
      <c r="A279" s="16"/>
      <c r="B279" s="1660"/>
      <c r="C279" s="1661"/>
      <c r="D279" s="1662"/>
      <c r="E279" s="98"/>
      <c r="F279" s="60"/>
      <c r="G279" s="6" t="e">
        <f t="shared" si="66"/>
        <v>#DIV/0!</v>
      </c>
      <c r="H279" s="56"/>
      <c r="I279" s="56"/>
      <c r="J279" s="56"/>
    </row>
    <row r="280" spans="1:10" ht="17.100000000000001" hidden="1" customHeight="1" x14ac:dyDescent="0.25">
      <c r="A280" s="16"/>
      <c r="B280" s="1660"/>
      <c r="C280" s="1661"/>
      <c r="D280" s="1662"/>
      <c r="E280" s="98"/>
      <c r="F280" s="60"/>
      <c r="G280" s="6" t="e">
        <f t="shared" si="66"/>
        <v>#DIV/0!</v>
      </c>
      <c r="H280" s="56"/>
      <c r="I280" s="56"/>
      <c r="J280" s="56"/>
    </row>
    <row r="281" spans="1:10" ht="17.100000000000001" hidden="1" customHeight="1" x14ac:dyDescent="0.25">
      <c r="A281" s="16"/>
      <c r="B281" s="1660"/>
      <c r="C281" s="1661"/>
      <c r="D281" s="1662"/>
      <c r="E281" s="98"/>
      <c r="F281" s="60"/>
      <c r="G281" s="6" t="e">
        <f t="shared" si="66"/>
        <v>#DIV/0!</v>
      </c>
      <c r="H281" s="56"/>
      <c r="I281" s="56"/>
      <c r="J281" s="56"/>
    </row>
    <row r="282" spans="1:10" ht="17.100000000000001" hidden="1" customHeight="1" x14ac:dyDescent="0.25">
      <c r="A282" s="16"/>
      <c r="B282" s="1660"/>
      <c r="C282" s="1661"/>
      <c r="D282" s="1662"/>
      <c r="E282" s="98"/>
      <c r="F282" s="60"/>
      <c r="G282" s="6" t="e">
        <f t="shared" si="66"/>
        <v>#DIV/0!</v>
      </c>
      <c r="H282" s="56"/>
      <c r="I282" s="56"/>
      <c r="J282" s="56"/>
    </row>
    <row r="283" spans="1:10" ht="17.100000000000001" hidden="1" customHeight="1" x14ac:dyDescent="0.25">
      <c r="A283" s="16"/>
      <c r="B283" s="1660"/>
      <c r="C283" s="1661"/>
      <c r="D283" s="1662"/>
      <c r="E283" s="98"/>
      <c r="F283" s="60"/>
      <c r="G283" s="6" t="e">
        <f t="shared" si="66"/>
        <v>#DIV/0!</v>
      </c>
      <c r="H283" s="56"/>
      <c r="I283" s="56"/>
      <c r="J283" s="56"/>
    </row>
    <row r="284" spans="1:10" ht="17.100000000000001" hidden="1" customHeight="1" x14ac:dyDescent="0.25">
      <c r="A284" s="16"/>
      <c r="B284" s="1660"/>
      <c r="C284" s="1661"/>
      <c r="D284" s="1662"/>
      <c r="E284" s="98"/>
      <c r="F284" s="60"/>
      <c r="G284" s="6" t="e">
        <f t="shared" si="66"/>
        <v>#DIV/0!</v>
      </c>
      <c r="H284" s="56"/>
      <c r="I284" s="56"/>
      <c r="J284" s="56"/>
    </row>
    <row r="285" spans="1:10" ht="20.45" customHeight="1" x14ac:dyDescent="0.25">
      <c r="A285" s="18">
        <v>7</v>
      </c>
      <c r="B285" s="1814" t="s">
        <v>194</v>
      </c>
      <c r="C285" s="1815"/>
      <c r="D285" s="1816"/>
      <c r="E285" s="19" t="s">
        <v>117</v>
      </c>
      <c r="F285" s="20" t="s">
        <v>117</v>
      </c>
      <c r="G285" s="21" t="s">
        <v>117</v>
      </c>
      <c r="H285" s="26">
        <f>SUM(H286:H291)</f>
        <v>81000</v>
      </c>
      <c r="I285" s="26">
        <f t="shared" ref="I285:J285" si="67">SUM(I286:I291)</f>
        <v>81000</v>
      </c>
      <c r="J285" s="26">
        <f t="shared" si="67"/>
        <v>81000</v>
      </c>
    </row>
    <row r="286" spans="1:10" ht="17.100000000000001" customHeight="1" x14ac:dyDescent="0.25">
      <c r="A286" s="16"/>
      <c r="B286" s="1817" t="s">
        <v>662</v>
      </c>
      <c r="C286" s="1818"/>
      <c r="D286" s="1819"/>
      <c r="E286" s="536" t="s">
        <v>95</v>
      </c>
      <c r="F286" s="60">
        <v>2</v>
      </c>
      <c r="G286" s="6">
        <f t="shared" si="63"/>
        <v>12500</v>
      </c>
      <c r="H286" s="56">
        <v>25000</v>
      </c>
      <c r="I286" s="56">
        <v>25000</v>
      </c>
      <c r="J286" s="56">
        <v>25000</v>
      </c>
    </row>
    <row r="287" spans="1:10" ht="17.100000000000001" customHeight="1" x14ac:dyDescent="0.25">
      <c r="A287" s="99"/>
      <c r="B287" s="1660" t="s">
        <v>663</v>
      </c>
      <c r="C287" s="1661"/>
      <c r="D287" s="1662"/>
      <c r="E287" s="98" t="s">
        <v>95</v>
      </c>
      <c r="F287" s="60">
        <v>3</v>
      </c>
      <c r="G287" s="6">
        <f t="shared" si="63"/>
        <v>18666.666666666668</v>
      </c>
      <c r="H287" s="56">
        <v>56000</v>
      </c>
      <c r="I287" s="56">
        <v>56000</v>
      </c>
      <c r="J287" s="56">
        <v>56000</v>
      </c>
    </row>
    <row r="288" spans="1:10" ht="17.100000000000001" hidden="1" customHeight="1" x14ac:dyDescent="0.25">
      <c r="A288" s="99"/>
      <c r="B288" s="1660"/>
      <c r="C288" s="1661"/>
      <c r="D288" s="1662"/>
      <c r="E288" s="98"/>
      <c r="F288" s="60"/>
      <c r="G288" s="6" t="e">
        <f t="shared" si="63"/>
        <v>#DIV/0!</v>
      </c>
      <c r="H288" s="56"/>
      <c r="I288" s="56"/>
      <c r="J288" s="56"/>
    </row>
    <row r="289" spans="1:10" ht="17.100000000000001" hidden="1" customHeight="1" x14ac:dyDescent="0.25">
      <c r="A289" s="99"/>
      <c r="B289" s="1660"/>
      <c r="C289" s="1661"/>
      <c r="D289" s="1662"/>
      <c r="E289" s="98"/>
      <c r="F289" s="60"/>
      <c r="G289" s="6" t="e">
        <f t="shared" si="63"/>
        <v>#DIV/0!</v>
      </c>
      <c r="H289" s="56"/>
      <c r="I289" s="56"/>
      <c r="J289" s="56"/>
    </row>
    <row r="290" spans="1:10" ht="17.100000000000001" hidden="1" customHeight="1" x14ac:dyDescent="0.25">
      <c r="A290" s="99"/>
      <c r="B290" s="1660"/>
      <c r="C290" s="1661"/>
      <c r="D290" s="1662"/>
      <c r="E290" s="98"/>
      <c r="F290" s="60"/>
      <c r="G290" s="6" t="e">
        <f t="shared" si="63"/>
        <v>#DIV/0!</v>
      </c>
      <c r="H290" s="56"/>
      <c r="I290" s="56"/>
      <c r="J290" s="56"/>
    </row>
    <row r="291" spans="1:10" ht="17.100000000000001" hidden="1" customHeight="1" thickBot="1" x14ac:dyDescent="0.3">
      <c r="A291" s="99"/>
      <c r="B291" s="1802"/>
      <c r="C291" s="1803"/>
      <c r="D291" s="1804"/>
      <c r="E291" s="98"/>
      <c r="F291" s="60"/>
      <c r="G291" s="6" t="e">
        <f t="shared" si="63"/>
        <v>#DIV/0!</v>
      </c>
      <c r="H291" s="56"/>
      <c r="I291" s="56"/>
      <c r="J291" s="56"/>
    </row>
    <row r="292" spans="1:10" ht="20.45" customHeight="1" x14ac:dyDescent="0.25">
      <c r="A292" s="1637" t="s">
        <v>63</v>
      </c>
      <c r="B292" s="1638"/>
      <c r="C292" s="1638"/>
      <c r="D292" s="1638"/>
      <c r="E292" s="1638"/>
      <c r="F292" s="1638"/>
      <c r="G292" s="1639"/>
      <c r="H292" s="8">
        <f>H210+H241+H242+H253+H267+H277+H285</f>
        <v>857042</v>
      </c>
      <c r="I292" s="8">
        <f t="shared" ref="I292:J292" si="68">I210+I241+I242+I253+I267+I277+I285</f>
        <v>885505</v>
      </c>
      <c r="J292" s="8">
        <f t="shared" si="68"/>
        <v>915106</v>
      </c>
    </row>
    <row r="293" spans="1:10" ht="12" customHeight="1" x14ac:dyDescent="0.25"/>
    <row r="294" spans="1:10" ht="21.2" customHeight="1" x14ac:dyDescent="0.25">
      <c r="B294" s="1696" t="s">
        <v>139</v>
      </c>
      <c r="C294" s="1696"/>
      <c r="D294" s="1696"/>
      <c r="E294" s="1696"/>
      <c r="F294" s="1696"/>
      <c r="G294" s="1696"/>
      <c r="H294" s="1696"/>
      <c r="I294" s="1696"/>
      <c r="J294" s="1696"/>
    </row>
    <row r="295" spans="1:10" ht="23.1" customHeight="1" x14ac:dyDescent="0.25">
      <c r="A295" s="1786" t="s">
        <v>106</v>
      </c>
      <c r="B295" s="1788" t="s">
        <v>77</v>
      </c>
      <c r="C295" s="1789"/>
      <c r="D295" s="1790"/>
      <c r="E295" s="1755" t="s">
        <v>82</v>
      </c>
      <c r="F295" s="1756" t="s">
        <v>35</v>
      </c>
      <c r="G295" s="1794" t="s">
        <v>111</v>
      </c>
      <c r="H295" s="1593" t="s">
        <v>104</v>
      </c>
      <c r="I295" s="1593"/>
      <c r="J295" s="1593"/>
    </row>
    <row r="296" spans="1:10" ht="23.1" customHeight="1" x14ac:dyDescent="0.25">
      <c r="A296" s="1787"/>
      <c r="B296" s="1791"/>
      <c r="C296" s="1792"/>
      <c r="D296" s="1793"/>
      <c r="E296" s="1755"/>
      <c r="F296" s="1756"/>
      <c r="G296" s="1794"/>
      <c r="H296" s="44">
        <f>H14</f>
        <v>2026</v>
      </c>
      <c r="I296" s="44">
        <f t="shared" ref="I296:J296" si="69">I14</f>
        <v>2027</v>
      </c>
      <c r="J296" s="44">
        <f t="shared" si="69"/>
        <v>2028</v>
      </c>
    </row>
    <row r="297" spans="1:10" ht="15.95" customHeight="1" x14ac:dyDescent="0.25">
      <c r="A297" s="12">
        <v>1</v>
      </c>
      <c r="B297" s="1697">
        <v>2</v>
      </c>
      <c r="C297" s="1697"/>
      <c r="D297" s="1697"/>
      <c r="E297" s="13">
        <v>3</v>
      </c>
      <c r="F297" s="13">
        <v>4</v>
      </c>
      <c r="G297" s="13">
        <v>5</v>
      </c>
      <c r="H297" s="15">
        <v>6</v>
      </c>
      <c r="I297" s="15">
        <v>7</v>
      </c>
      <c r="J297" s="15">
        <v>8</v>
      </c>
    </row>
    <row r="298" spans="1:10" ht="17.850000000000001" customHeight="1" x14ac:dyDescent="0.25">
      <c r="A298" s="18">
        <v>1</v>
      </c>
      <c r="B298" s="1681" t="s">
        <v>874</v>
      </c>
      <c r="C298" s="1681"/>
      <c r="D298" s="1681"/>
      <c r="E298" s="19" t="s">
        <v>117</v>
      </c>
      <c r="F298" s="20" t="s">
        <v>117</v>
      </c>
      <c r="G298" s="21" t="s">
        <v>117</v>
      </c>
      <c r="H298" s="26">
        <f>SUM(H299:H336)</f>
        <v>93419</v>
      </c>
      <c r="I298" s="26">
        <f t="shared" ref="I298:J298" si="70">SUM(I299:I336)</f>
        <v>96539</v>
      </c>
      <c r="J298" s="26">
        <f t="shared" si="70"/>
        <v>97704</v>
      </c>
    </row>
    <row r="299" spans="1:10" ht="17.100000000000001" hidden="1" customHeight="1" x14ac:dyDescent="0.25">
      <c r="A299" s="1042"/>
      <c r="B299" s="1808" t="s">
        <v>839</v>
      </c>
      <c r="C299" s="1809"/>
      <c r="D299" s="1810"/>
      <c r="E299" s="75" t="s">
        <v>543</v>
      </c>
      <c r="F299" s="783"/>
      <c r="G299" s="108" t="e">
        <f t="shared" ref="G299:G362" si="71">H299/F299</f>
        <v>#DIV/0!</v>
      </c>
      <c r="H299" s="88"/>
      <c r="I299" s="88"/>
      <c r="J299" s="88"/>
    </row>
    <row r="300" spans="1:10" ht="17.100000000000001" hidden="1" customHeight="1" x14ac:dyDescent="0.25">
      <c r="A300" s="1042"/>
      <c r="B300" s="1808" t="s">
        <v>840</v>
      </c>
      <c r="C300" s="1809"/>
      <c r="D300" s="1810"/>
      <c r="E300" s="75" t="s">
        <v>98</v>
      </c>
      <c r="F300" s="783"/>
      <c r="G300" s="108" t="e">
        <f t="shared" si="71"/>
        <v>#DIV/0!</v>
      </c>
      <c r="H300" s="88"/>
      <c r="I300" s="88"/>
      <c r="J300" s="88"/>
    </row>
    <row r="301" spans="1:10" ht="17.100000000000001" hidden="1" customHeight="1" x14ac:dyDescent="0.25">
      <c r="A301" s="1042"/>
      <c r="B301" s="1808" t="s">
        <v>64</v>
      </c>
      <c r="C301" s="1809"/>
      <c r="D301" s="1810"/>
      <c r="E301" s="75" t="s">
        <v>93</v>
      </c>
      <c r="F301" s="783"/>
      <c r="G301" s="108" t="e">
        <f t="shared" si="71"/>
        <v>#DIV/0!</v>
      </c>
      <c r="H301" s="56"/>
      <c r="I301" s="56"/>
      <c r="J301" s="1028"/>
    </row>
    <row r="302" spans="1:10" ht="17.100000000000001" customHeight="1" x14ac:dyDescent="0.25">
      <c r="A302" s="1042"/>
      <c r="B302" s="1709" t="s">
        <v>728</v>
      </c>
      <c r="C302" s="1710"/>
      <c r="D302" s="1711"/>
      <c r="E302" s="75" t="s">
        <v>93</v>
      </c>
      <c r="F302" s="783">
        <v>54</v>
      </c>
      <c r="G302" s="108">
        <f t="shared" si="71"/>
        <v>1026.2777777777778</v>
      </c>
      <c r="H302" s="88">
        <v>55419</v>
      </c>
      <c r="I302" s="88">
        <v>55419</v>
      </c>
      <c r="J302" s="88">
        <v>55419</v>
      </c>
    </row>
    <row r="303" spans="1:10" ht="17.100000000000001" hidden="1" customHeight="1" x14ac:dyDescent="0.25">
      <c r="A303" s="1042"/>
      <c r="B303" s="1703" t="s">
        <v>604</v>
      </c>
      <c r="C303" s="1704"/>
      <c r="D303" s="1705"/>
      <c r="E303" s="75" t="s">
        <v>95</v>
      </c>
      <c r="F303" s="783"/>
      <c r="G303" s="108" t="e">
        <f t="shared" si="71"/>
        <v>#DIV/0!</v>
      </c>
      <c r="H303" s="88"/>
      <c r="I303" s="88"/>
      <c r="J303" s="88"/>
    </row>
    <row r="304" spans="1:10" ht="17.100000000000001" hidden="1" customHeight="1" x14ac:dyDescent="0.25">
      <c r="A304" s="1042"/>
      <c r="B304" s="1709" t="s">
        <v>190</v>
      </c>
      <c r="C304" s="1710"/>
      <c r="D304" s="1711"/>
      <c r="E304" s="75" t="s">
        <v>93</v>
      </c>
      <c r="F304" s="783"/>
      <c r="G304" s="108" t="e">
        <f t="shared" si="71"/>
        <v>#DIV/0!</v>
      </c>
      <c r="H304" s="88"/>
      <c r="I304" s="88"/>
      <c r="J304" s="88"/>
    </row>
    <row r="305" spans="1:10" ht="17.100000000000001" hidden="1" customHeight="1" x14ac:dyDescent="0.25">
      <c r="A305" s="1042"/>
      <c r="B305" s="1709" t="s">
        <v>605</v>
      </c>
      <c r="C305" s="1710"/>
      <c r="D305" s="1711"/>
      <c r="E305" s="75" t="s">
        <v>93</v>
      </c>
      <c r="F305" s="783"/>
      <c r="G305" s="108" t="e">
        <f t="shared" si="71"/>
        <v>#DIV/0!</v>
      </c>
      <c r="H305" s="88"/>
      <c r="I305" s="88"/>
      <c r="J305" s="88"/>
    </row>
    <row r="306" spans="1:10" ht="17.100000000000001" customHeight="1" x14ac:dyDescent="0.25">
      <c r="A306" s="1042"/>
      <c r="B306" s="1703" t="s">
        <v>644</v>
      </c>
      <c r="C306" s="1704"/>
      <c r="D306" s="1705"/>
      <c r="E306" s="75" t="s">
        <v>93</v>
      </c>
      <c r="F306" s="91">
        <v>2</v>
      </c>
      <c r="G306" s="108">
        <f t="shared" si="71"/>
        <v>14000</v>
      </c>
      <c r="H306" s="88">
        <v>28000</v>
      </c>
      <c r="I306" s="88">
        <v>29120</v>
      </c>
      <c r="J306" s="88">
        <v>30285</v>
      </c>
    </row>
    <row r="307" spans="1:10" ht="17.100000000000001" hidden="1" customHeight="1" x14ac:dyDescent="0.25">
      <c r="A307" s="1042"/>
      <c r="B307" s="1703" t="s">
        <v>645</v>
      </c>
      <c r="C307" s="1704"/>
      <c r="D307" s="1705"/>
      <c r="E307" s="75" t="s">
        <v>93</v>
      </c>
      <c r="F307" s="91"/>
      <c r="G307" s="108" t="e">
        <f t="shared" si="71"/>
        <v>#DIV/0!</v>
      </c>
      <c r="H307" s="88"/>
      <c r="I307" s="88"/>
      <c r="J307" s="88"/>
    </row>
    <row r="308" spans="1:10" ht="17.100000000000001" hidden="1" customHeight="1" x14ac:dyDescent="0.25">
      <c r="A308" s="1042"/>
      <c r="B308" s="1709" t="s">
        <v>883</v>
      </c>
      <c r="C308" s="1710"/>
      <c r="D308" s="1711"/>
      <c r="E308" s="75" t="s">
        <v>93</v>
      </c>
      <c r="F308" s="91"/>
      <c r="G308" s="108" t="e">
        <f t="shared" si="71"/>
        <v>#DIV/0!</v>
      </c>
      <c r="H308" s="88"/>
      <c r="I308" s="88"/>
      <c r="J308" s="88"/>
    </row>
    <row r="309" spans="1:10" ht="17.100000000000001" hidden="1" customHeight="1" x14ac:dyDescent="0.25">
      <c r="A309" s="1042"/>
      <c r="B309" s="1703" t="s">
        <v>751</v>
      </c>
      <c r="C309" s="1704"/>
      <c r="D309" s="1705"/>
      <c r="E309" s="1016" t="s">
        <v>796</v>
      </c>
      <c r="F309" s="91"/>
      <c r="G309" s="108" t="e">
        <f t="shared" si="71"/>
        <v>#DIV/0!</v>
      </c>
      <c r="H309" s="88"/>
      <c r="I309" s="88"/>
      <c r="J309" s="88"/>
    </row>
    <row r="310" spans="1:10" ht="17.100000000000001" customHeight="1" x14ac:dyDescent="0.25">
      <c r="A310" s="34"/>
      <c r="B310" s="1689" t="s">
        <v>995</v>
      </c>
      <c r="C310" s="1690"/>
      <c r="D310" s="1691"/>
      <c r="E310" s="75" t="s">
        <v>95</v>
      </c>
      <c r="F310" s="91">
        <v>1</v>
      </c>
      <c r="G310" s="108">
        <f t="shared" si="71"/>
        <v>10000</v>
      </c>
      <c r="H310" s="88">
        <v>10000</v>
      </c>
      <c r="I310" s="88">
        <v>12000</v>
      </c>
      <c r="J310" s="88">
        <v>12000</v>
      </c>
    </row>
    <row r="311" spans="1:10" ht="17.100000000000001" hidden="1" customHeight="1" x14ac:dyDescent="0.25">
      <c r="A311" s="34"/>
      <c r="B311" s="1689"/>
      <c r="C311" s="1690"/>
      <c r="D311" s="1691"/>
      <c r="E311" s="75" t="s">
        <v>95</v>
      </c>
      <c r="F311" s="91"/>
      <c r="G311" s="108" t="e">
        <f t="shared" si="71"/>
        <v>#DIV/0!</v>
      </c>
      <c r="H311" s="88"/>
      <c r="I311" s="88"/>
      <c r="J311" s="88"/>
    </row>
    <row r="312" spans="1:10" ht="17.100000000000001" hidden="1" customHeight="1" x14ac:dyDescent="0.25">
      <c r="A312" s="34"/>
      <c r="B312" s="1689"/>
      <c r="C312" s="1690"/>
      <c r="D312" s="1691"/>
      <c r="E312" s="75" t="s">
        <v>95</v>
      </c>
      <c r="F312" s="91"/>
      <c r="G312" s="108" t="e">
        <f t="shared" si="71"/>
        <v>#DIV/0!</v>
      </c>
      <c r="H312" s="88"/>
      <c r="I312" s="88"/>
      <c r="J312" s="88"/>
    </row>
    <row r="313" spans="1:10" ht="17.100000000000001" hidden="1" customHeight="1" x14ac:dyDescent="0.25">
      <c r="A313" s="34"/>
      <c r="B313" s="1689"/>
      <c r="C313" s="1690"/>
      <c r="D313" s="1691"/>
      <c r="E313" s="75" t="s">
        <v>95</v>
      </c>
      <c r="F313" s="91"/>
      <c r="G313" s="108" t="e">
        <f t="shared" si="71"/>
        <v>#DIV/0!</v>
      </c>
      <c r="H313" s="88"/>
      <c r="I313" s="88"/>
      <c r="J313" s="88"/>
    </row>
    <row r="314" spans="1:10" ht="17.100000000000001" hidden="1" customHeight="1" x14ac:dyDescent="0.25">
      <c r="A314" s="34"/>
      <c r="B314" s="1689"/>
      <c r="C314" s="1690"/>
      <c r="D314" s="1691"/>
      <c r="E314" s="75" t="s">
        <v>95</v>
      </c>
      <c r="F314" s="91"/>
      <c r="G314" s="108" t="e">
        <f t="shared" si="71"/>
        <v>#DIV/0!</v>
      </c>
      <c r="H314" s="88"/>
      <c r="I314" s="88"/>
      <c r="J314" s="88"/>
    </row>
    <row r="315" spans="1:10" ht="17.100000000000001" hidden="1" customHeight="1" x14ac:dyDescent="0.25">
      <c r="A315" s="34"/>
      <c r="B315" s="1689"/>
      <c r="C315" s="1690"/>
      <c r="D315" s="1691"/>
      <c r="E315" s="75" t="s">
        <v>95</v>
      </c>
      <c r="F315" s="91"/>
      <c r="G315" s="108" t="e">
        <f t="shared" si="71"/>
        <v>#DIV/0!</v>
      </c>
      <c r="H315" s="88"/>
      <c r="I315" s="88"/>
      <c r="J315" s="88"/>
    </row>
    <row r="316" spans="1:10" ht="17.100000000000001" hidden="1" customHeight="1" x14ac:dyDescent="0.25">
      <c r="A316" s="34"/>
      <c r="B316" s="1689"/>
      <c r="C316" s="1690"/>
      <c r="D316" s="1691"/>
      <c r="E316" s="75" t="s">
        <v>95</v>
      </c>
      <c r="F316" s="91"/>
      <c r="G316" s="108" t="e">
        <f t="shared" si="71"/>
        <v>#DIV/0!</v>
      </c>
      <c r="H316" s="88"/>
      <c r="I316" s="88"/>
      <c r="J316" s="88"/>
    </row>
    <row r="317" spans="1:10" ht="17.100000000000001" hidden="1" customHeight="1" x14ac:dyDescent="0.25">
      <c r="A317" s="34"/>
      <c r="B317" s="1689"/>
      <c r="C317" s="1690"/>
      <c r="D317" s="1691"/>
      <c r="E317" s="75" t="s">
        <v>95</v>
      </c>
      <c r="F317" s="91"/>
      <c r="G317" s="108" t="e">
        <f t="shared" si="71"/>
        <v>#DIV/0!</v>
      </c>
      <c r="H317" s="88"/>
      <c r="I317" s="88"/>
      <c r="J317" s="88"/>
    </row>
    <row r="318" spans="1:10" ht="17.100000000000001" hidden="1" customHeight="1" x14ac:dyDescent="0.25">
      <c r="A318" s="34"/>
      <c r="B318" s="1689"/>
      <c r="C318" s="1690"/>
      <c r="D318" s="1691"/>
      <c r="E318" s="75" t="s">
        <v>95</v>
      </c>
      <c r="F318" s="91"/>
      <c r="G318" s="108" t="e">
        <f t="shared" si="71"/>
        <v>#DIV/0!</v>
      </c>
      <c r="H318" s="88"/>
      <c r="I318" s="88"/>
      <c r="J318" s="88"/>
    </row>
    <row r="319" spans="1:10" ht="17.100000000000001" hidden="1" customHeight="1" x14ac:dyDescent="0.25">
      <c r="A319" s="34"/>
      <c r="B319" s="1689"/>
      <c r="C319" s="1690"/>
      <c r="D319" s="1691"/>
      <c r="E319" s="75" t="s">
        <v>95</v>
      </c>
      <c r="F319" s="91"/>
      <c r="G319" s="108" t="e">
        <f t="shared" si="71"/>
        <v>#DIV/0!</v>
      </c>
      <c r="H319" s="88"/>
      <c r="I319" s="88"/>
      <c r="J319" s="88"/>
    </row>
    <row r="320" spans="1:10" ht="17.100000000000001" hidden="1" customHeight="1" x14ac:dyDescent="0.25">
      <c r="A320" s="34"/>
      <c r="B320" s="1689"/>
      <c r="C320" s="1690"/>
      <c r="D320" s="1691"/>
      <c r="E320" s="75" t="s">
        <v>95</v>
      </c>
      <c r="F320" s="91"/>
      <c r="G320" s="108" t="e">
        <f t="shared" si="71"/>
        <v>#DIV/0!</v>
      </c>
      <c r="H320" s="88"/>
      <c r="I320" s="88"/>
      <c r="J320" s="88"/>
    </row>
    <row r="321" spans="1:10" ht="17.100000000000001" hidden="1" customHeight="1" x14ac:dyDescent="0.25">
      <c r="A321" s="34"/>
      <c r="B321" s="1689"/>
      <c r="C321" s="1690"/>
      <c r="D321" s="1691"/>
      <c r="E321" s="75" t="s">
        <v>95</v>
      </c>
      <c r="F321" s="91"/>
      <c r="G321" s="108" t="e">
        <f t="shared" si="71"/>
        <v>#DIV/0!</v>
      </c>
      <c r="H321" s="88"/>
      <c r="I321" s="88"/>
      <c r="J321" s="88"/>
    </row>
    <row r="322" spans="1:10" ht="17.100000000000001" hidden="1" customHeight="1" x14ac:dyDescent="0.25">
      <c r="A322" s="34"/>
      <c r="B322" s="1689"/>
      <c r="C322" s="1690"/>
      <c r="D322" s="1691"/>
      <c r="E322" s="75" t="s">
        <v>95</v>
      </c>
      <c r="F322" s="91"/>
      <c r="G322" s="108" t="e">
        <f t="shared" si="71"/>
        <v>#DIV/0!</v>
      </c>
      <c r="H322" s="88"/>
      <c r="I322" s="88"/>
      <c r="J322" s="88"/>
    </row>
    <row r="323" spans="1:10" ht="17.100000000000001" hidden="1" customHeight="1" x14ac:dyDescent="0.25">
      <c r="A323" s="34"/>
      <c r="B323" s="1689"/>
      <c r="C323" s="1690"/>
      <c r="D323" s="1691"/>
      <c r="E323" s="75" t="s">
        <v>95</v>
      </c>
      <c r="F323" s="91"/>
      <c r="G323" s="108" t="e">
        <f t="shared" si="71"/>
        <v>#DIV/0!</v>
      </c>
      <c r="H323" s="88"/>
      <c r="I323" s="88"/>
      <c r="J323" s="88"/>
    </row>
    <row r="324" spans="1:10" ht="17.100000000000001" hidden="1" customHeight="1" x14ac:dyDescent="0.25">
      <c r="A324" s="34"/>
      <c r="B324" s="1689"/>
      <c r="C324" s="1690"/>
      <c r="D324" s="1691"/>
      <c r="E324" s="75" t="s">
        <v>95</v>
      </c>
      <c r="F324" s="91"/>
      <c r="G324" s="108" t="e">
        <f t="shared" si="71"/>
        <v>#DIV/0!</v>
      </c>
      <c r="H324" s="88"/>
      <c r="I324" s="88"/>
      <c r="J324" s="88"/>
    </row>
    <row r="325" spans="1:10" ht="17.100000000000001" hidden="1" customHeight="1" x14ac:dyDescent="0.25">
      <c r="A325" s="34"/>
      <c r="B325" s="1689"/>
      <c r="C325" s="1690"/>
      <c r="D325" s="1691"/>
      <c r="E325" s="75" t="s">
        <v>95</v>
      </c>
      <c r="F325" s="91"/>
      <c r="G325" s="108" t="e">
        <f t="shared" si="71"/>
        <v>#DIV/0!</v>
      </c>
      <c r="H325" s="88"/>
      <c r="I325" s="88"/>
      <c r="J325" s="88"/>
    </row>
    <row r="326" spans="1:10" ht="17.100000000000001" hidden="1" customHeight="1" x14ac:dyDescent="0.25">
      <c r="A326" s="34"/>
      <c r="B326" s="1689"/>
      <c r="C326" s="1690"/>
      <c r="D326" s="1691"/>
      <c r="E326" s="75" t="s">
        <v>95</v>
      </c>
      <c r="F326" s="91"/>
      <c r="G326" s="108" t="e">
        <f t="shared" si="71"/>
        <v>#DIV/0!</v>
      </c>
      <c r="H326" s="88"/>
      <c r="I326" s="88"/>
      <c r="J326" s="88"/>
    </row>
    <row r="327" spans="1:10" ht="17.100000000000001" hidden="1" customHeight="1" x14ac:dyDescent="0.25">
      <c r="A327" s="34"/>
      <c r="B327" s="1689"/>
      <c r="C327" s="1690"/>
      <c r="D327" s="1691"/>
      <c r="E327" s="75" t="s">
        <v>95</v>
      </c>
      <c r="F327" s="91"/>
      <c r="G327" s="108" t="e">
        <f t="shared" si="71"/>
        <v>#DIV/0!</v>
      </c>
      <c r="H327" s="88"/>
      <c r="I327" s="88"/>
      <c r="J327" s="88"/>
    </row>
    <row r="328" spans="1:10" ht="17.100000000000001" hidden="1" customHeight="1" x14ac:dyDescent="0.25">
      <c r="A328" s="34"/>
      <c r="B328" s="1689"/>
      <c r="C328" s="1690"/>
      <c r="D328" s="1691"/>
      <c r="E328" s="75" t="s">
        <v>95</v>
      </c>
      <c r="F328" s="91"/>
      <c r="G328" s="108" t="e">
        <f t="shared" si="71"/>
        <v>#DIV/0!</v>
      </c>
      <c r="H328" s="88"/>
      <c r="I328" s="88"/>
      <c r="J328" s="88"/>
    </row>
    <row r="329" spans="1:10" ht="17.100000000000001" hidden="1" customHeight="1" x14ac:dyDescent="0.25">
      <c r="A329" s="34"/>
      <c r="B329" s="1689"/>
      <c r="C329" s="1690"/>
      <c r="D329" s="1691"/>
      <c r="E329" s="75" t="s">
        <v>95</v>
      </c>
      <c r="F329" s="91"/>
      <c r="G329" s="108" t="e">
        <f t="shared" si="71"/>
        <v>#DIV/0!</v>
      </c>
      <c r="H329" s="88"/>
      <c r="I329" s="88"/>
      <c r="J329" s="88"/>
    </row>
    <row r="330" spans="1:10" ht="17.100000000000001" hidden="1" customHeight="1" x14ac:dyDescent="0.25">
      <c r="A330" s="34"/>
      <c r="B330" s="1689"/>
      <c r="C330" s="1690"/>
      <c r="D330" s="1691"/>
      <c r="E330" s="75" t="s">
        <v>95</v>
      </c>
      <c r="F330" s="91"/>
      <c r="G330" s="108" t="e">
        <f t="shared" si="71"/>
        <v>#DIV/0!</v>
      </c>
      <c r="H330" s="88"/>
      <c r="I330" s="88"/>
      <c r="J330" s="88"/>
    </row>
    <row r="331" spans="1:10" ht="17.100000000000001" hidden="1" customHeight="1" x14ac:dyDescent="0.25">
      <c r="A331" s="34"/>
      <c r="B331" s="1689"/>
      <c r="C331" s="1690"/>
      <c r="D331" s="1691"/>
      <c r="E331" s="75" t="s">
        <v>95</v>
      </c>
      <c r="F331" s="91"/>
      <c r="G331" s="108" t="e">
        <f t="shared" si="71"/>
        <v>#DIV/0!</v>
      </c>
      <c r="H331" s="88"/>
      <c r="I331" s="88"/>
      <c r="J331" s="88"/>
    </row>
    <row r="332" spans="1:10" ht="17.100000000000001" hidden="1" customHeight="1" x14ac:dyDescent="0.25">
      <c r="A332" s="34"/>
      <c r="B332" s="1689"/>
      <c r="C332" s="1690"/>
      <c r="D332" s="1691"/>
      <c r="E332" s="75" t="s">
        <v>95</v>
      </c>
      <c r="F332" s="91"/>
      <c r="G332" s="108" t="e">
        <f t="shared" si="71"/>
        <v>#DIV/0!</v>
      </c>
      <c r="H332" s="88"/>
      <c r="I332" s="88"/>
      <c r="J332" s="88"/>
    </row>
    <row r="333" spans="1:10" ht="17.100000000000001" hidden="1" customHeight="1" x14ac:dyDescent="0.25">
      <c r="A333" s="34"/>
      <c r="B333" s="1689"/>
      <c r="C333" s="1690"/>
      <c r="D333" s="1691"/>
      <c r="E333" s="75" t="s">
        <v>95</v>
      </c>
      <c r="F333" s="91"/>
      <c r="G333" s="108" t="e">
        <f t="shared" si="71"/>
        <v>#DIV/0!</v>
      </c>
      <c r="H333" s="88"/>
      <c r="I333" s="88"/>
      <c r="J333" s="88"/>
    </row>
    <row r="334" spans="1:10" ht="17.100000000000001" hidden="1" customHeight="1" x14ac:dyDescent="0.25">
      <c r="A334" s="34"/>
      <c r="B334" s="1689"/>
      <c r="C334" s="1690"/>
      <c r="D334" s="1691"/>
      <c r="E334" s="75" t="s">
        <v>95</v>
      </c>
      <c r="F334" s="80"/>
      <c r="G334" s="6" t="e">
        <f t="shared" si="71"/>
        <v>#DIV/0!</v>
      </c>
      <c r="H334" s="56"/>
      <c r="I334" s="56"/>
      <c r="J334" s="56"/>
    </row>
    <row r="335" spans="1:10" ht="17.100000000000001" hidden="1" customHeight="1" x14ac:dyDescent="0.25">
      <c r="A335" s="34"/>
      <c r="B335" s="1689"/>
      <c r="C335" s="1690"/>
      <c r="D335" s="1691"/>
      <c r="E335" s="75" t="s">
        <v>95</v>
      </c>
      <c r="F335" s="80"/>
      <c r="G335" s="6" t="e">
        <f t="shared" si="71"/>
        <v>#DIV/0!</v>
      </c>
      <c r="H335" s="56"/>
      <c r="I335" s="56"/>
      <c r="J335" s="56"/>
    </row>
    <row r="336" spans="1:10" ht="17.100000000000001" hidden="1" customHeight="1" x14ac:dyDescent="0.25">
      <c r="A336" s="34"/>
      <c r="B336" s="1689"/>
      <c r="C336" s="1690"/>
      <c r="D336" s="1691"/>
      <c r="E336" s="1018" t="s">
        <v>95</v>
      </c>
      <c r="F336" s="1019"/>
      <c r="G336" s="1020" t="e">
        <f>H336/F336</f>
        <v>#DIV/0!</v>
      </c>
      <c r="H336" s="1021"/>
      <c r="I336" s="1021"/>
      <c r="J336" s="1021"/>
    </row>
    <row r="337" spans="1:10" ht="17.850000000000001" customHeight="1" x14ac:dyDescent="0.25">
      <c r="A337" s="18">
        <v>2</v>
      </c>
      <c r="B337" s="1681" t="s">
        <v>843</v>
      </c>
      <c r="C337" s="1681"/>
      <c r="D337" s="1681"/>
      <c r="E337" s="19" t="s">
        <v>117</v>
      </c>
      <c r="F337" s="20" t="s">
        <v>117</v>
      </c>
      <c r="G337" s="21" t="s">
        <v>117</v>
      </c>
      <c r="H337" s="26">
        <f>SUM(H338:H352)</f>
        <v>82910</v>
      </c>
      <c r="I337" s="26">
        <f t="shared" ref="I337:J337" si="72">SUM(I338:I352)</f>
        <v>86227</v>
      </c>
      <c r="J337" s="26">
        <f t="shared" si="72"/>
        <v>89676</v>
      </c>
    </row>
    <row r="338" spans="1:10" ht="17.100000000000001" customHeight="1" x14ac:dyDescent="0.25">
      <c r="A338" s="1042"/>
      <c r="B338" s="1703" t="s">
        <v>141</v>
      </c>
      <c r="C338" s="1704"/>
      <c r="D338" s="1705"/>
      <c r="E338" s="75" t="s">
        <v>95</v>
      </c>
      <c r="F338" s="80">
        <v>12</v>
      </c>
      <c r="G338" s="6">
        <f t="shared" si="71"/>
        <v>2097.5</v>
      </c>
      <c r="H338" s="56">
        <v>25170</v>
      </c>
      <c r="I338" s="56">
        <v>26177</v>
      </c>
      <c r="J338" s="1028">
        <v>27224</v>
      </c>
    </row>
    <row r="339" spans="1:10" ht="17.100000000000001" hidden="1" customHeight="1" x14ac:dyDescent="0.25">
      <c r="A339" s="1042"/>
      <c r="B339" s="1703" t="s">
        <v>792</v>
      </c>
      <c r="C339" s="1704"/>
      <c r="D339" s="1705"/>
      <c r="E339" s="75" t="s">
        <v>95</v>
      </c>
      <c r="F339" s="80"/>
      <c r="G339" s="6" t="e">
        <f t="shared" si="71"/>
        <v>#DIV/0!</v>
      </c>
      <c r="H339" s="56"/>
      <c r="I339" s="56"/>
      <c r="J339" s="1028"/>
    </row>
    <row r="340" spans="1:10" ht="17.100000000000001" hidden="1" customHeight="1" x14ac:dyDescent="0.25">
      <c r="A340" s="1042"/>
      <c r="B340" s="1703" t="s">
        <v>793</v>
      </c>
      <c r="C340" s="1704"/>
      <c r="D340" s="1705"/>
      <c r="E340" s="75" t="s">
        <v>95</v>
      </c>
      <c r="F340" s="80"/>
      <c r="G340" s="6" t="e">
        <f t="shared" si="71"/>
        <v>#DIV/0!</v>
      </c>
      <c r="H340" s="56"/>
      <c r="I340" s="56"/>
      <c r="J340" s="1028"/>
    </row>
    <row r="341" spans="1:10" ht="17.100000000000001" hidden="1" customHeight="1" x14ac:dyDescent="0.25">
      <c r="A341" s="1042"/>
      <c r="B341" s="1703" t="s">
        <v>794</v>
      </c>
      <c r="C341" s="1704"/>
      <c r="D341" s="1705"/>
      <c r="E341" s="75" t="s">
        <v>847</v>
      </c>
      <c r="F341" s="80"/>
      <c r="G341" s="6" t="e">
        <f t="shared" si="71"/>
        <v>#DIV/0!</v>
      </c>
      <c r="H341" s="56"/>
      <c r="I341" s="56"/>
      <c r="J341" s="1028"/>
    </row>
    <row r="342" spans="1:10" ht="17.100000000000001" hidden="1" customHeight="1" x14ac:dyDescent="0.25">
      <c r="A342" s="1042"/>
      <c r="B342" s="1703" t="s">
        <v>140</v>
      </c>
      <c r="C342" s="1704"/>
      <c r="D342" s="1705"/>
      <c r="E342" s="75" t="s">
        <v>96</v>
      </c>
      <c r="F342" s="60"/>
      <c r="G342" s="6" t="e">
        <f t="shared" si="71"/>
        <v>#DIV/0!</v>
      </c>
      <c r="H342" s="56"/>
      <c r="I342" s="56"/>
      <c r="J342" s="1028"/>
    </row>
    <row r="343" spans="1:10" ht="17.100000000000001" customHeight="1" x14ac:dyDescent="0.25">
      <c r="A343" s="1042"/>
      <c r="B343" s="1706" t="s">
        <v>181</v>
      </c>
      <c r="C343" s="1707"/>
      <c r="D343" s="1708"/>
      <c r="E343" s="75" t="s">
        <v>95</v>
      </c>
      <c r="F343" s="60">
        <v>2</v>
      </c>
      <c r="G343" s="6">
        <f t="shared" si="71"/>
        <v>3870</v>
      </c>
      <c r="H343" s="56">
        <v>7740</v>
      </c>
      <c r="I343" s="56">
        <v>8050</v>
      </c>
      <c r="J343" s="1028">
        <v>8372</v>
      </c>
    </row>
    <row r="344" spans="1:10" ht="17.100000000000001" customHeight="1" x14ac:dyDescent="0.25">
      <c r="A344" s="1042"/>
      <c r="B344" s="1709" t="s">
        <v>191</v>
      </c>
      <c r="C344" s="1710"/>
      <c r="D344" s="1711"/>
      <c r="E344" s="75" t="s">
        <v>95</v>
      </c>
      <c r="F344" s="60">
        <v>5</v>
      </c>
      <c r="G344" s="6">
        <f t="shared" si="71"/>
        <v>6000</v>
      </c>
      <c r="H344" s="56">
        <v>30000</v>
      </c>
      <c r="I344" s="56">
        <v>31200</v>
      </c>
      <c r="J344" s="1028">
        <v>32448</v>
      </c>
    </row>
    <row r="345" spans="1:10" ht="17.100000000000001" customHeight="1" x14ac:dyDescent="0.25">
      <c r="A345" s="1042"/>
      <c r="B345" s="1902" t="s">
        <v>184</v>
      </c>
      <c r="C345" s="1903"/>
      <c r="D345" s="1904"/>
      <c r="E345" s="75" t="s">
        <v>95</v>
      </c>
      <c r="F345" s="60">
        <v>4</v>
      </c>
      <c r="G345" s="6">
        <f t="shared" si="71"/>
        <v>2500</v>
      </c>
      <c r="H345" s="56">
        <v>10000</v>
      </c>
      <c r="I345" s="56">
        <v>10400</v>
      </c>
      <c r="J345" s="1028">
        <v>10816</v>
      </c>
    </row>
    <row r="346" spans="1:10" ht="17.100000000000001" hidden="1" customHeight="1" x14ac:dyDescent="0.25">
      <c r="A346" s="1042"/>
      <c r="B346" s="1692" t="s">
        <v>573</v>
      </c>
      <c r="C346" s="1693"/>
      <c r="D346" s="1694"/>
      <c r="E346" s="75" t="s">
        <v>95</v>
      </c>
      <c r="F346" s="60"/>
      <c r="G346" s="6" t="e">
        <f t="shared" si="71"/>
        <v>#DIV/0!</v>
      </c>
      <c r="H346" s="56"/>
      <c r="I346" s="56"/>
      <c r="J346" s="1028"/>
    </row>
    <row r="347" spans="1:10" ht="17.100000000000001" hidden="1" customHeight="1" x14ac:dyDescent="0.25">
      <c r="A347" s="1042"/>
      <c r="B347" s="1692" t="s">
        <v>574</v>
      </c>
      <c r="C347" s="1693"/>
      <c r="D347" s="1694"/>
      <c r="E347" s="75" t="s">
        <v>95</v>
      </c>
      <c r="F347" s="60"/>
      <c r="G347" s="6" t="e">
        <f t="shared" si="71"/>
        <v>#DIV/0!</v>
      </c>
      <c r="H347" s="56"/>
      <c r="I347" s="56"/>
      <c r="J347" s="1028"/>
    </row>
    <row r="348" spans="1:10" ht="17.100000000000001" customHeight="1" x14ac:dyDescent="0.25">
      <c r="A348" s="34"/>
      <c r="B348" s="1660" t="s">
        <v>987</v>
      </c>
      <c r="C348" s="1661"/>
      <c r="D348" s="1662"/>
      <c r="E348" s="75" t="s">
        <v>95</v>
      </c>
      <c r="F348" s="1019">
        <v>4</v>
      </c>
      <c r="G348" s="6">
        <f t="shared" si="71"/>
        <v>2500</v>
      </c>
      <c r="H348" s="1021">
        <v>10000</v>
      </c>
      <c r="I348" s="56">
        <v>10400</v>
      </c>
      <c r="J348" s="1028">
        <v>10816</v>
      </c>
    </row>
    <row r="349" spans="1:10" ht="17.100000000000001" hidden="1" customHeight="1" x14ac:dyDescent="0.25">
      <c r="A349" s="34"/>
      <c r="B349" s="1660"/>
      <c r="C349" s="1661"/>
      <c r="D349" s="1662"/>
      <c r="E349" s="75" t="s">
        <v>95</v>
      </c>
      <c r="F349" s="1019"/>
      <c r="G349" s="6" t="e">
        <f t="shared" si="71"/>
        <v>#DIV/0!</v>
      </c>
      <c r="H349" s="1021"/>
      <c r="I349" s="1021"/>
      <c r="J349" s="1032"/>
    </row>
    <row r="350" spans="1:10" ht="17.100000000000001" hidden="1" customHeight="1" x14ac:dyDescent="0.25">
      <c r="A350" s="34"/>
      <c r="B350" s="1660"/>
      <c r="C350" s="1661"/>
      <c r="D350" s="1662"/>
      <c r="E350" s="75" t="s">
        <v>95</v>
      </c>
      <c r="F350" s="1019"/>
      <c r="G350" s="6" t="e">
        <f t="shared" si="71"/>
        <v>#DIV/0!</v>
      </c>
      <c r="H350" s="1021"/>
      <c r="I350" s="1021"/>
      <c r="J350" s="1032"/>
    </row>
    <row r="351" spans="1:10" ht="17.100000000000001" hidden="1" customHeight="1" x14ac:dyDescent="0.25">
      <c r="A351" s="34"/>
      <c r="B351" s="1660"/>
      <c r="C351" s="1661"/>
      <c r="D351" s="1662"/>
      <c r="E351" s="75" t="s">
        <v>95</v>
      </c>
      <c r="F351" s="1019"/>
      <c r="G351" s="6" t="e">
        <f t="shared" si="71"/>
        <v>#DIV/0!</v>
      </c>
      <c r="H351" s="1021"/>
      <c r="I351" s="1021"/>
      <c r="J351" s="1032"/>
    </row>
    <row r="352" spans="1:10" ht="17.100000000000001" hidden="1" customHeight="1" x14ac:dyDescent="0.25">
      <c r="A352" s="34"/>
      <c r="B352" s="1905"/>
      <c r="C352" s="1906"/>
      <c r="D352" s="1907"/>
      <c r="E352" s="1018" t="s">
        <v>95</v>
      </c>
      <c r="F352" s="1019"/>
      <c r="G352" s="1020" t="e">
        <f t="shared" si="71"/>
        <v>#DIV/0!</v>
      </c>
      <c r="H352" s="1021"/>
      <c r="I352" s="1021"/>
      <c r="J352" s="1032"/>
    </row>
    <row r="353" spans="1:12" ht="17.850000000000001" hidden="1" customHeight="1" x14ac:dyDescent="0.25">
      <c r="A353" s="18">
        <v>3</v>
      </c>
      <c r="B353" s="1681" t="s">
        <v>844</v>
      </c>
      <c r="C353" s="1681"/>
      <c r="D353" s="1681"/>
      <c r="E353" s="19" t="s">
        <v>117</v>
      </c>
      <c r="F353" s="20" t="s">
        <v>117</v>
      </c>
      <c r="G353" s="21" t="s">
        <v>117</v>
      </c>
      <c r="H353" s="26">
        <f>SUM(H354:H360)</f>
        <v>0</v>
      </c>
      <c r="I353" s="26">
        <f t="shared" ref="I353:J353" si="73">SUM(I354:I360)</f>
        <v>0</v>
      </c>
      <c r="J353" s="26">
        <f t="shared" si="73"/>
        <v>0</v>
      </c>
    </row>
    <row r="354" spans="1:12" ht="17.100000000000001" hidden="1" customHeight="1" x14ac:dyDescent="0.25">
      <c r="A354" s="1042"/>
      <c r="B354" s="1682" t="s">
        <v>803</v>
      </c>
      <c r="C354" s="1683"/>
      <c r="D354" s="1684"/>
      <c r="E354" s="1023" t="s">
        <v>95</v>
      </c>
      <c r="F354" s="1024"/>
      <c r="G354" s="1025" t="e">
        <f t="shared" si="71"/>
        <v>#DIV/0!</v>
      </c>
      <c r="H354" s="1026"/>
      <c r="I354" s="1026"/>
      <c r="J354" s="1034"/>
    </row>
    <row r="355" spans="1:12" ht="17.100000000000001" hidden="1" customHeight="1" x14ac:dyDescent="0.25">
      <c r="A355" s="1042"/>
      <c r="B355" s="1685" t="s">
        <v>804</v>
      </c>
      <c r="C355" s="1686"/>
      <c r="D355" s="1687"/>
      <c r="E355" s="75" t="s">
        <v>95</v>
      </c>
      <c r="F355" s="60"/>
      <c r="G355" s="6" t="e">
        <f t="shared" si="71"/>
        <v>#DIV/0!</v>
      </c>
      <c r="H355" s="56"/>
      <c r="I355" s="56"/>
      <c r="J355" s="1028"/>
    </row>
    <row r="356" spans="1:12" ht="17.100000000000001" hidden="1" customHeight="1" x14ac:dyDescent="0.25">
      <c r="A356" s="1042"/>
      <c r="B356" s="1688" t="s">
        <v>805</v>
      </c>
      <c r="C356" s="1688"/>
      <c r="D356" s="1688"/>
      <c r="E356" s="75" t="s">
        <v>95</v>
      </c>
      <c r="F356" s="60"/>
      <c r="G356" s="6" t="e">
        <f t="shared" si="71"/>
        <v>#DIV/0!</v>
      </c>
      <c r="H356" s="56"/>
      <c r="I356" s="56"/>
      <c r="J356" s="1028"/>
    </row>
    <row r="357" spans="1:12" ht="17.100000000000001" hidden="1" customHeight="1" x14ac:dyDescent="0.25">
      <c r="A357" s="34"/>
      <c r="B357" s="1685"/>
      <c r="C357" s="1686"/>
      <c r="D357" s="1687"/>
      <c r="E357" s="75" t="s">
        <v>95</v>
      </c>
      <c r="F357" s="60"/>
      <c r="G357" s="6" t="e">
        <f t="shared" si="71"/>
        <v>#DIV/0!</v>
      </c>
      <c r="H357" s="56"/>
      <c r="I357" s="56"/>
      <c r="J357" s="1028"/>
    </row>
    <row r="358" spans="1:12" ht="17.100000000000001" hidden="1" customHeight="1" x14ac:dyDescent="0.25">
      <c r="A358" s="34"/>
      <c r="B358" s="1685"/>
      <c r="C358" s="1686"/>
      <c r="D358" s="1687"/>
      <c r="E358" s="75" t="s">
        <v>95</v>
      </c>
      <c r="F358" s="60"/>
      <c r="G358" s="6" t="e">
        <f t="shared" si="71"/>
        <v>#DIV/0!</v>
      </c>
      <c r="H358" s="56"/>
      <c r="I358" s="56"/>
      <c r="J358" s="1028"/>
    </row>
    <row r="359" spans="1:12" ht="17.100000000000001" hidden="1" customHeight="1" x14ac:dyDescent="0.25">
      <c r="A359" s="34"/>
      <c r="B359" s="1685"/>
      <c r="C359" s="1686"/>
      <c r="D359" s="1687"/>
      <c r="E359" s="75" t="s">
        <v>95</v>
      </c>
      <c r="F359" s="60"/>
      <c r="G359" s="6" t="e">
        <f t="shared" si="71"/>
        <v>#DIV/0!</v>
      </c>
      <c r="H359" s="56"/>
      <c r="I359" s="56"/>
      <c r="J359" s="1028"/>
    </row>
    <row r="360" spans="1:12" ht="17.100000000000001" hidden="1" customHeight="1" x14ac:dyDescent="0.25">
      <c r="A360" s="34"/>
      <c r="B360" s="1811"/>
      <c r="C360" s="1812"/>
      <c r="D360" s="1813"/>
      <c r="E360" s="75" t="s">
        <v>95</v>
      </c>
      <c r="F360" s="1019"/>
      <c r="G360" s="1020" t="e">
        <f t="shared" si="71"/>
        <v>#DIV/0!</v>
      </c>
      <c r="H360" s="1021"/>
      <c r="I360" s="1021"/>
      <c r="J360" s="1032"/>
    </row>
    <row r="361" spans="1:12" ht="17.850000000000001" customHeight="1" x14ac:dyDescent="0.25">
      <c r="A361" s="18">
        <v>4</v>
      </c>
      <c r="B361" s="1681" t="s">
        <v>845</v>
      </c>
      <c r="C361" s="1681"/>
      <c r="D361" s="1681"/>
      <c r="E361" s="19" t="s">
        <v>117</v>
      </c>
      <c r="F361" s="20" t="s">
        <v>117</v>
      </c>
      <c r="G361" s="21" t="s">
        <v>117</v>
      </c>
      <c r="H361" s="26">
        <f>SUM(H362:H394)</f>
        <v>225940</v>
      </c>
      <c r="I361" s="26">
        <f t="shared" ref="I361:J361" si="74">SUM(I362:I394)</f>
        <v>70720</v>
      </c>
      <c r="J361" s="26">
        <f t="shared" si="74"/>
        <v>73549</v>
      </c>
    </row>
    <row r="362" spans="1:12" ht="17.100000000000001" hidden="1" customHeight="1" x14ac:dyDescent="0.25">
      <c r="A362" s="1042"/>
      <c r="B362" s="1805" t="s">
        <v>544</v>
      </c>
      <c r="C362" s="1806"/>
      <c r="D362" s="1807"/>
      <c r="E362" s="75" t="s">
        <v>95</v>
      </c>
      <c r="F362" s="1024"/>
      <c r="G362" s="6" t="e">
        <f t="shared" si="71"/>
        <v>#DIV/0!</v>
      </c>
      <c r="H362" s="1026"/>
      <c r="I362" s="1026"/>
      <c r="J362" s="1026"/>
    </row>
    <row r="363" spans="1:12" ht="17.100000000000001" hidden="1" customHeight="1" x14ac:dyDescent="0.25">
      <c r="A363" s="1042"/>
      <c r="B363" s="1703" t="s">
        <v>576</v>
      </c>
      <c r="C363" s="1704"/>
      <c r="D363" s="1705"/>
      <c r="E363" s="24" t="s">
        <v>95</v>
      </c>
      <c r="F363" s="60"/>
      <c r="G363" s="6" t="e">
        <f t="shared" ref="G363:G394" si="75">H363/F363</f>
        <v>#DIV/0!</v>
      </c>
      <c r="H363" s="56"/>
      <c r="I363" s="56"/>
      <c r="J363" s="56"/>
      <c r="K363" s="45"/>
      <c r="L363" s="45"/>
    </row>
    <row r="364" spans="1:12" ht="17.100000000000001" customHeight="1" x14ac:dyDescent="0.25">
      <c r="A364" s="1042"/>
      <c r="B364" s="1703" t="s">
        <v>603</v>
      </c>
      <c r="C364" s="1704"/>
      <c r="D364" s="1705"/>
      <c r="E364" s="24" t="s">
        <v>95</v>
      </c>
      <c r="F364" s="60">
        <v>4</v>
      </c>
      <c r="G364" s="6">
        <f t="shared" si="75"/>
        <v>5250</v>
      </c>
      <c r="H364" s="56">
        <v>21000</v>
      </c>
      <c r="I364" s="56">
        <v>21840</v>
      </c>
      <c r="J364" s="56">
        <v>22714</v>
      </c>
      <c r="K364" s="45"/>
      <c r="L364" s="45"/>
    </row>
    <row r="365" spans="1:12" ht="17.100000000000001" hidden="1" customHeight="1" x14ac:dyDescent="0.25">
      <c r="A365" s="1042"/>
      <c r="B365" s="1703" t="s">
        <v>606</v>
      </c>
      <c r="C365" s="1704"/>
      <c r="D365" s="1705"/>
      <c r="E365" s="24" t="s">
        <v>95</v>
      </c>
      <c r="F365" s="60"/>
      <c r="G365" s="6" t="e">
        <f t="shared" si="75"/>
        <v>#DIV/0!</v>
      </c>
      <c r="H365" s="56"/>
      <c r="I365" s="56"/>
      <c r="J365" s="56"/>
      <c r="K365" s="45"/>
      <c r="L365" s="45"/>
    </row>
    <row r="366" spans="1:12" ht="17.100000000000001" hidden="1" customHeight="1" x14ac:dyDescent="0.25">
      <c r="A366" s="1042"/>
      <c r="B366" s="1703" t="s">
        <v>577</v>
      </c>
      <c r="C366" s="1704"/>
      <c r="D366" s="1705"/>
      <c r="E366" s="24" t="s">
        <v>95</v>
      </c>
      <c r="F366" s="60"/>
      <c r="G366" s="6" t="e">
        <f t="shared" si="75"/>
        <v>#DIV/0!</v>
      </c>
      <c r="H366" s="56"/>
      <c r="I366" s="56"/>
      <c r="J366" s="56"/>
      <c r="K366" s="45"/>
      <c r="L366" s="45"/>
    </row>
    <row r="367" spans="1:12" ht="17.100000000000001" hidden="1" customHeight="1" x14ac:dyDescent="0.25">
      <c r="A367" s="1042"/>
      <c r="B367" s="1703" t="s">
        <v>575</v>
      </c>
      <c r="C367" s="1704"/>
      <c r="D367" s="1705"/>
      <c r="E367" s="24" t="s">
        <v>95</v>
      </c>
      <c r="F367" s="60"/>
      <c r="G367" s="6" t="e">
        <f t="shared" si="75"/>
        <v>#DIV/0!</v>
      </c>
      <c r="H367" s="56"/>
      <c r="I367" s="56"/>
      <c r="J367" s="56"/>
      <c r="K367" s="45"/>
      <c r="L367" s="45"/>
    </row>
    <row r="368" spans="1:12" ht="42" customHeight="1" x14ac:dyDescent="0.25">
      <c r="A368" s="34"/>
      <c r="B368" s="1657" t="s">
        <v>1133</v>
      </c>
      <c r="C368" s="1658"/>
      <c r="D368" s="1659"/>
      <c r="E368" s="24" t="s">
        <v>95</v>
      </c>
      <c r="F368" s="60">
        <v>1</v>
      </c>
      <c r="G368" s="6">
        <f t="shared" si="75"/>
        <v>47000</v>
      </c>
      <c r="H368" s="56">
        <v>47000</v>
      </c>
      <c r="I368" s="56">
        <v>48880</v>
      </c>
      <c r="J368" s="56">
        <v>50835</v>
      </c>
      <c r="K368" s="45"/>
      <c r="L368" s="45"/>
    </row>
    <row r="369" spans="1:12" ht="17.100000000000001" customHeight="1" x14ac:dyDescent="0.25">
      <c r="A369" s="34"/>
      <c r="B369" s="1660" t="s">
        <v>1134</v>
      </c>
      <c r="C369" s="1661"/>
      <c r="D369" s="1662"/>
      <c r="E369" s="24" t="s">
        <v>95</v>
      </c>
      <c r="F369" s="60">
        <v>1</v>
      </c>
      <c r="G369" s="6">
        <f t="shared" si="75"/>
        <v>157940</v>
      </c>
      <c r="H369" s="56">
        <v>157940</v>
      </c>
      <c r="I369" s="56"/>
      <c r="J369" s="56"/>
      <c r="K369" s="45"/>
      <c r="L369" s="45"/>
    </row>
    <row r="370" spans="1:12" ht="16.7" hidden="1" customHeight="1" thickBot="1" x14ac:dyDescent="0.3">
      <c r="A370" s="34"/>
      <c r="B370" s="1660"/>
      <c r="C370" s="1661"/>
      <c r="D370" s="1662"/>
      <c r="E370" s="24" t="s">
        <v>95</v>
      </c>
      <c r="F370" s="60">
        <v>1</v>
      </c>
      <c r="G370" s="6">
        <f t="shared" si="75"/>
        <v>0</v>
      </c>
      <c r="H370" s="56"/>
      <c r="I370" s="56"/>
      <c r="J370" s="56"/>
      <c r="K370" s="45"/>
      <c r="L370" s="45"/>
    </row>
    <row r="371" spans="1:12" ht="17.100000000000001" hidden="1" customHeight="1" x14ac:dyDescent="0.25">
      <c r="A371" s="34"/>
      <c r="B371" s="1660"/>
      <c r="C371" s="1661"/>
      <c r="D371" s="1662"/>
      <c r="E371" s="24" t="s">
        <v>95</v>
      </c>
      <c r="F371" s="60"/>
      <c r="G371" s="6" t="e">
        <f t="shared" si="75"/>
        <v>#DIV/0!</v>
      </c>
      <c r="H371" s="56"/>
      <c r="I371" s="56"/>
      <c r="J371" s="56"/>
      <c r="K371" s="45"/>
      <c r="L371" s="45"/>
    </row>
    <row r="372" spans="1:12" ht="17.100000000000001" hidden="1" customHeight="1" x14ac:dyDescent="0.25">
      <c r="A372" s="34"/>
      <c r="B372" s="1660"/>
      <c r="C372" s="1661"/>
      <c r="D372" s="1662"/>
      <c r="E372" s="24" t="s">
        <v>95</v>
      </c>
      <c r="F372" s="60"/>
      <c r="G372" s="6" t="e">
        <f t="shared" si="75"/>
        <v>#DIV/0!</v>
      </c>
      <c r="H372" s="56"/>
      <c r="I372" s="56"/>
      <c r="J372" s="56"/>
      <c r="K372" s="45"/>
      <c r="L372" s="45"/>
    </row>
    <row r="373" spans="1:12" ht="17.100000000000001" hidden="1" customHeight="1" x14ac:dyDescent="0.25">
      <c r="A373" s="34"/>
      <c r="B373" s="1660"/>
      <c r="C373" s="1661"/>
      <c r="D373" s="1662"/>
      <c r="E373" s="24" t="s">
        <v>95</v>
      </c>
      <c r="F373" s="60"/>
      <c r="G373" s="6" t="e">
        <f t="shared" si="75"/>
        <v>#DIV/0!</v>
      </c>
      <c r="H373" s="56"/>
      <c r="I373" s="56"/>
      <c r="J373" s="56"/>
      <c r="K373" s="45"/>
      <c r="L373" s="45"/>
    </row>
    <row r="374" spans="1:12" ht="17.100000000000001" hidden="1" customHeight="1" x14ac:dyDescent="0.25">
      <c r="A374" s="34"/>
      <c r="B374" s="1660"/>
      <c r="C374" s="1661"/>
      <c r="D374" s="1662"/>
      <c r="E374" s="24" t="s">
        <v>95</v>
      </c>
      <c r="F374" s="60"/>
      <c r="G374" s="6" t="e">
        <f t="shared" si="75"/>
        <v>#DIV/0!</v>
      </c>
      <c r="H374" s="56"/>
      <c r="I374" s="56"/>
      <c r="J374" s="56"/>
      <c r="K374" s="45"/>
      <c r="L374" s="45"/>
    </row>
    <row r="375" spans="1:12" ht="17.100000000000001" hidden="1" customHeight="1" x14ac:dyDescent="0.25">
      <c r="A375" s="34"/>
      <c r="B375" s="1660"/>
      <c r="C375" s="1661"/>
      <c r="D375" s="1662"/>
      <c r="E375" s="24" t="s">
        <v>95</v>
      </c>
      <c r="F375" s="60"/>
      <c r="G375" s="6" t="e">
        <f t="shared" si="75"/>
        <v>#DIV/0!</v>
      </c>
      <c r="H375" s="56"/>
      <c r="I375" s="56"/>
      <c r="J375" s="56"/>
      <c r="K375" s="45"/>
      <c r="L375" s="45"/>
    </row>
    <row r="376" spans="1:12" ht="17.100000000000001" hidden="1" customHeight="1" x14ac:dyDescent="0.25">
      <c r="A376" s="34"/>
      <c r="B376" s="1660"/>
      <c r="C376" s="1661"/>
      <c r="D376" s="1662"/>
      <c r="E376" s="24" t="s">
        <v>95</v>
      </c>
      <c r="F376" s="60"/>
      <c r="G376" s="6" t="e">
        <f t="shared" si="75"/>
        <v>#DIV/0!</v>
      </c>
      <c r="H376" s="56"/>
      <c r="I376" s="56"/>
      <c r="J376" s="56"/>
      <c r="K376" s="45"/>
      <c r="L376" s="45"/>
    </row>
    <row r="377" spans="1:12" ht="17.100000000000001" hidden="1" customHeight="1" x14ac:dyDescent="0.25">
      <c r="A377" s="34"/>
      <c r="B377" s="1660"/>
      <c r="C377" s="1661"/>
      <c r="D377" s="1662"/>
      <c r="E377" s="24" t="s">
        <v>95</v>
      </c>
      <c r="F377" s="60"/>
      <c r="G377" s="6" t="e">
        <f t="shared" si="75"/>
        <v>#DIV/0!</v>
      </c>
      <c r="H377" s="56"/>
      <c r="I377" s="56"/>
      <c r="J377" s="56"/>
      <c r="K377" s="45"/>
      <c r="L377" s="45"/>
    </row>
    <row r="378" spans="1:12" ht="17.100000000000001" hidden="1" customHeight="1" x14ac:dyDescent="0.25">
      <c r="A378" s="34"/>
      <c r="B378" s="1660"/>
      <c r="C378" s="1661"/>
      <c r="D378" s="1662"/>
      <c r="E378" s="24" t="s">
        <v>95</v>
      </c>
      <c r="F378" s="60"/>
      <c r="G378" s="6" t="e">
        <f t="shared" si="75"/>
        <v>#DIV/0!</v>
      </c>
      <c r="H378" s="56"/>
      <c r="I378" s="56"/>
      <c r="J378" s="56"/>
      <c r="K378" s="45"/>
      <c r="L378" s="45"/>
    </row>
    <row r="379" spans="1:12" ht="17.100000000000001" hidden="1" customHeight="1" x14ac:dyDescent="0.25">
      <c r="A379" s="34"/>
      <c r="B379" s="1660"/>
      <c r="C379" s="1661"/>
      <c r="D379" s="1662"/>
      <c r="E379" s="24" t="s">
        <v>95</v>
      </c>
      <c r="F379" s="60"/>
      <c r="G379" s="6" t="e">
        <f t="shared" si="75"/>
        <v>#DIV/0!</v>
      </c>
      <c r="H379" s="56"/>
      <c r="I379" s="56"/>
      <c r="J379" s="56"/>
      <c r="K379" s="45"/>
      <c r="L379" s="45"/>
    </row>
    <row r="380" spans="1:12" ht="17.100000000000001" hidden="1" customHeight="1" x14ac:dyDescent="0.25">
      <c r="A380" s="34"/>
      <c r="B380" s="1660"/>
      <c r="C380" s="1661"/>
      <c r="D380" s="1662"/>
      <c r="E380" s="24" t="s">
        <v>95</v>
      </c>
      <c r="F380" s="60"/>
      <c r="G380" s="6" t="e">
        <f t="shared" si="75"/>
        <v>#DIV/0!</v>
      </c>
      <c r="H380" s="56"/>
      <c r="I380" s="56"/>
      <c r="J380" s="56"/>
    </row>
    <row r="381" spans="1:12" ht="17.100000000000001" hidden="1" customHeight="1" x14ac:dyDescent="0.25">
      <c r="A381" s="34"/>
      <c r="B381" s="1660"/>
      <c r="C381" s="1661"/>
      <c r="D381" s="1662"/>
      <c r="E381" s="24" t="s">
        <v>95</v>
      </c>
      <c r="F381" s="60"/>
      <c r="G381" s="6" t="e">
        <f t="shared" si="75"/>
        <v>#DIV/0!</v>
      </c>
      <c r="H381" s="56"/>
      <c r="I381" s="56"/>
      <c r="J381" s="56"/>
    </row>
    <row r="382" spans="1:12" ht="17.100000000000001" hidden="1" customHeight="1" x14ac:dyDescent="0.25">
      <c r="A382" s="34"/>
      <c r="B382" s="1657"/>
      <c r="C382" s="1658"/>
      <c r="D382" s="1659"/>
      <c r="E382" s="24" t="s">
        <v>95</v>
      </c>
      <c r="F382" s="60"/>
      <c r="G382" s="6" t="e">
        <f t="shared" si="75"/>
        <v>#DIV/0!</v>
      </c>
      <c r="H382" s="56"/>
      <c r="I382" s="56"/>
      <c r="J382" s="56"/>
    </row>
    <row r="383" spans="1:12" ht="17.100000000000001" hidden="1" customHeight="1" x14ac:dyDescent="0.25">
      <c r="A383" s="34"/>
      <c r="B383" s="1657"/>
      <c r="C383" s="1658"/>
      <c r="D383" s="1659"/>
      <c r="E383" s="24" t="s">
        <v>95</v>
      </c>
      <c r="F383" s="60"/>
      <c r="G383" s="6" t="e">
        <f t="shared" si="75"/>
        <v>#DIV/0!</v>
      </c>
      <c r="H383" s="56"/>
      <c r="I383" s="56"/>
      <c r="J383" s="56"/>
    </row>
    <row r="384" spans="1:12" ht="17.100000000000001" hidden="1" customHeight="1" x14ac:dyDescent="0.25">
      <c r="A384" s="34"/>
      <c r="B384" s="1657"/>
      <c r="C384" s="1658"/>
      <c r="D384" s="1659"/>
      <c r="E384" s="24" t="s">
        <v>95</v>
      </c>
      <c r="F384" s="60"/>
      <c r="G384" s="6" t="e">
        <f t="shared" si="75"/>
        <v>#DIV/0!</v>
      </c>
      <c r="H384" s="56"/>
      <c r="I384" s="56"/>
      <c r="J384" s="56"/>
    </row>
    <row r="385" spans="1:10" ht="17.100000000000001" hidden="1" customHeight="1" x14ac:dyDescent="0.25">
      <c r="A385" s="34"/>
      <c r="B385" s="1657"/>
      <c r="C385" s="1658"/>
      <c r="D385" s="1659"/>
      <c r="E385" s="24" t="s">
        <v>95</v>
      </c>
      <c r="F385" s="60"/>
      <c r="G385" s="6" t="e">
        <f t="shared" si="75"/>
        <v>#DIV/0!</v>
      </c>
      <c r="H385" s="56"/>
      <c r="I385" s="56"/>
      <c r="J385" s="56"/>
    </row>
    <row r="386" spans="1:10" ht="17.100000000000001" hidden="1" customHeight="1" x14ac:dyDescent="0.25">
      <c r="A386" s="34"/>
      <c r="B386" s="1657"/>
      <c r="C386" s="1658"/>
      <c r="D386" s="1659"/>
      <c r="E386" s="24" t="s">
        <v>95</v>
      </c>
      <c r="F386" s="60"/>
      <c r="G386" s="6" t="e">
        <f t="shared" si="75"/>
        <v>#DIV/0!</v>
      </c>
      <c r="H386" s="56"/>
      <c r="I386" s="56"/>
      <c r="J386" s="56"/>
    </row>
    <row r="387" spans="1:10" ht="17.100000000000001" hidden="1" customHeight="1" x14ac:dyDescent="0.25">
      <c r="A387" s="34"/>
      <c r="B387" s="1657"/>
      <c r="C387" s="1658"/>
      <c r="D387" s="1659"/>
      <c r="E387" s="24" t="s">
        <v>95</v>
      </c>
      <c r="F387" s="60"/>
      <c r="G387" s="6" t="e">
        <f t="shared" si="75"/>
        <v>#DIV/0!</v>
      </c>
      <c r="H387" s="56"/>
      <c r="I387" s="56"/>
      <c r="J387" s="56"/>
    </row>
    <row r="388" spans="1:10" ht="17.100000000000001" hidden="1" customHeight="1" x14ac:dyDescent="0.25">
      <c r="A388" s="34"/>
      <c r="B388" s="1660"/>
      <c r="C388" s="1661"/>
      <c r="D388" s="1662"/>
      <c r="E388" s="75" t="s">
        <v>95</v>
      </c>
      <c r="F388" s="60"/>
      <c r="G388" s="6" t="e">
        <f t="shared" ref="G388:G391" si="76">H388/F388</f>
        <v>#DIV/0!</v>
      </c>
      <c r="H388" s="56"/>
      <c r="I388" s="56"/>
      <c r="J388" s="56"/>
    </row>
    <row r="389" spans="1:10" ht="17.100000000000001" hidden="1" customHeight="1" x14ac:dyDescent="0.25">
      <c r="A389" s="34"/>
      <c r="B389" s="1660"/>
      <c r="C389" s="1661"/>
      <c r="D389" s="1662"/>
      <c r="E389" s="75" t="s">
        <v>95</v>
      </c>
      <c r="F389" s="60"/>
      <c r="G389" s="6" t="e">
        <f t="shared" si="76"/>
        <v>#DIV/0!</v>
      </c>
      <c r="H389" s="56"/>
      <c r="I389" s="56"/>
      <c r="J389" s="56"/>
    </row>
    <row r="390" spans="1:10" ht="17.100000000000001" hidden="1" customHeight="1" x14ac:dyDescent="0.25">
      <c r="A390" s="34"/>
      <c r="B390" s="1660"/>
      <c r="C390" s="1661"/>
      <c r="D390" s="1662"/>
      <c r="E390" s="75" t="s">
        <v>95</v>
      </c>
      <c r="F390" s="60"/>
      <c r="G390" s="6" t="e">
        <f t="shared" si="76"/>
        <v>#DIV/0!</v>
      </c>
      <c r="H390" s="56"/>
      <c r="I390" s="56"/>
      <c r="J390" s="56"/>
    </row>
    <row r="391" spans="1:10" ht="17.100000000000001" hidden="1" customHeight="1" x14ac:dyDescent="0.25">
      <c r="A391" s="34"/>
      <c r="B391" s="1660"/>
      <c r="C391" s="1661"/>
      <c r="D391" s="1662"/>
      <c r="E391" s="75" t="s">
        <v>95</v>
      </c>
      <c r="F391" s="60"/>
      <c r="G391" s="6" t="e">
        <f t="shared" si="76"/>
        <v>#DIV/0!</v>
      </c>
      <c r="H391" s="56"/>
      <c r="I391" s="56"/>
      <c r="J391" s="56"/>
    </row>
    <row r="392" spans="1:10" ht="17.100000000000001" hidden="1" customHeight="1" x14ac:dyDescent="0.25">
      <c r="A392" s="34"/>
      <c r="B392" s="1660"/>
      <c r="C392" s="1661"/>
      <c r="D392" s="1662"/>
      <c r="E392" s="75" t="s">
        <v>95</v>
      </c>
      <c r="F392" s="60"/>
      <c r="G392" s="6" t="e">
        <f t="shared" si="75"/>
        <v>#DIV/0!</v>
      </c>
      <c r="H392" s="56"/>
      <c r="I392" s="56"/>
      <c r="J392" s="56"/>
    </row>
    <row r="393" spans="1:10" ht="17.100000000000001" hidden="1" customHeight="1" x14ac:dyDescent="0.25">
      <c r="A393" s="34"/>
      <c r="B393" s="1660"/>
      <c r="C393" s="1661"/>
      <c r="D393" s="1662"/>
      <c r="E393" s="75" t="s">
        <v>95</v>
      </c>
      <c r="F393" s="60"/>
      <c r="G393" s="6" t="e">
        <f t="shared" si="75"/>
        <v>#DIV/0!</v>
      </c>
      <c r="H393" s="56"/>
      <c r="I393" s="56"/>
      <c r="J393" s="56"/>
    </row>
    <row r="394" spans="1:10" ht="17.100000000000001" hidden="1" customHeight="1" thickBot="1" x14ac:dyDescent="0.3">
      <c r="A394" s="34"/>
      <c r="B394" s="1660"/>
      <c r="C394" s="1661"/>
      <c r="D394" s="1662"/>
      <c r="E394" s="75" t="s">
        <v>95</v>
      </c>
      <c r="F394" s="60"/>
      <c r="G394" s="6" t="e">
        <f t="shared" si="75"/>
        <v>#DIV/0!</v>
      </c>
      <c r="H394" s="56"/>
      <c r="I394" s="56"/>
      <c r="J394" s="56"/>
    </row>
    <row r="395" spans="1:10" ht="20.45" customHeight="1" x14ac:dyDescent="0.25">
      <c r="A395" s="1637" t="s">
        <v>65</v>
      </c>
      <c r="B395" s="1638"/>
      <c r="C395" s="1638"/>
      <c r="D395" s="1638"/>
      <c r="E395" s="1638"/>
      <c r="F395" s="1638"/>
      <c r="G395" s="1639"/>
      <c r="H395" s="8">
        <f>H298+H337+H353+H361</f>
        <v>402269</v>
      </c>
      <c r="I395" s="8">
        <f t="shared" ref="I395:J395" si="77">I298+I337+I353+I361</f>
        <v>253486</v>
      </c>
      <c r="J395" s="8">
        <f t="shared" si="77"/>
        <v>260929</v>
      </c>
    </row>
    <row r="396" spans="1:10" ht="12" customHeight="1" x14ac:dyDescent="0.25"/>
    <row r="397" spans="1:10" ht="21.95" hidden="1" customHeight="1" x14ac:dyDescent="0.25">
      <c r="B397" s="1696" t="s">
        <v>143</v>
      </c>
      <c r="C397" s="1696"/>
      <c r="D397" s="1696"/>
      <c r="E397" s="1696"/>
      <c r="F397" s="1696"/>
      <c r="G397" s="1696"/>
      <c r="H397" s="1696"/>
      <c r="I397" s="1696"/>
      <c r="J397" s="1696"/>
    </row>
    <row r="398" spans="1:10" ht="23.1" hidden="1" customHeight="1" x14ac:dyDescent="0.25">
      <c r="A398" s="1786" t="s">
        <v>106</v>
      </c>
      <c r="B398" s="1788" t="s">
        <v>77</v>
      </c>
      <c r="C398" s="1789"/>
      <c r="D398" s="1790"/>
      <c r="E398" s="1755" t="s">
        <v>82</v>
      </c>
      <c r="F398" s="1756" t="s">
        <v>35</v>
      </c>
      <c r="G398" s="1794" t="s">
        <v>111</v>
      </c>
      <c r="H398" s="1593" t="s">
        <v>104</v>
      </c>
      <c r="I398" s="1593"/>
      <c r="J398" s="1593"/>
    </row>
    <row r="399" spans="1:10" ht="23.1" hidden="1" customHeight="1" x14ac:dyDescent="0.25">
      <c r="A399" s="1787"/>
      <c r="B399" s="1791"/>
      <c r="C399" s="1792"/>
      <c r="D399" s="1793"/>
      <c r="E399" s="1755"/>
      <c r="F399" s="1756"/>
      <c r="G399" s="1794"/>
      <c r="H399" s="44">
        <f>H14</f>
        <v>2026</v>
      </c>
      <c r="I399" s="44">
        <f t="shared" ref="I399:J399" si="78">I14</f>
        <v>2027</v>
      </c>
      <c r="J399" s="44">
        <f t="shared" si="78"/>
        <v>2028</v>
      </c>
    </row>
    <row r="400" spans="1:10" ht="15.95" hidden="1" customHeight="1" x14ac:dyDescent="0.25">
      <c r="A400" s="12">
        <v>1</v>
      </c>
      <c r="B400" s="1697">
        <v>2</v>
      </c>
      <c r="C400" s="1697"/>
      <c r="D400" s="1697"/>
      <c r="E400" s="13">
        <v>3</v>
      </c>
      <c r="F400" s="13">
        <v>4</v>
      </c>
      <c r="G400" s="13">
        <v>5</v>
      </c>
      <c r="H400" s="15">
        <v>6</v>
      </c>
      <c r="I400" s="15">
        <v>7</v>
      </c>
      <c r="J400" s="15">
        <v>8</v>
      </c>
    </row>
    <row r="401" spans="1:10" ht="17.100000000000001" hidden="1" customHeight="1" x14ac:dyDescent="0.25">
      <c r="A401" s="29">
        <v>1</v>
      </c>
      <c r="B401" s="1799" t="s">
        <v>144</v>
      </c>
      <c r="C401" s="1800"/>
      <c r="D401" s="1801"/>
      <c r="E401" s="19" t="s">
        <v>117</v>
      </c>
      <c r="F401" s="20" t="s">
        <v>117</v>
      </c>
      <c r="G401" s="21" t="s">
        <v>117</v>
      </c>
      <c r="H401" s="22"/>
      <c r="I401" s="22"/>
      <c r="J401" s="22"/>
    </row>
    <row r="402" spans="1:10" ht="17.100000000000001" hidden="1" customHeight="1" x14ac:dyDescent="0.25">
      <c r="A402" s="27"/>
      <c r="B402" s="1692"/>
      <c r="C402" s="1693"/>
      <c r="D402" s="1694"/>
      <c r="E402" s="24" t="s">
        <v>96</v>
      </c>
      <c r="F402" s="28"/>
      <c r="G402" s="6" t="e">
        <f t="shared" ref="G402:G407" si="79">H402/F402</f>
        <v>#DIV/0!</v>
      </c>
      <c r="H402" s="6"/>
      <c r="I402" s="6"/>
      <c r="J402" s="6"/>
    </row>
    <row r="403" spans="1:10" ht="17.100000000000001" hidden="1" customHeight="1" x14ac:dyDescent="0.25">
      <c r="A403" s="27"/>
      <c r="B403" s="1692"/>
      <c r="C403" s="1693"/>
      <c r="D403" s="1694"/>
      <c r="E403" s="24"/>
      <c r="F403" s="28"/>
      <c r="G403" s="6" t="e">
        <f t="shared" si="79"/>
        <v>#DIV/0!</v>
      </c>
      <c r="H403" s="6"/>
      <c r="I403" s="6"/>
      <c r="J403" s="6"/>
    </row>
    <row r="404" spans="1:10" ht="17.100000000000001" hidden="1" customHeight="1" x14ac:dyDescent="0.25">
      <c r="A404" s="27"/>
      <c r="B404" s="1692" t="s">
        <v>66</v>
      </c>
      <c r="C404" s="1693"/>
      <c r="D404" s="1694"/>
      <c r="E404" s="24"/>
      <c r="F404" s="28"/>
      <c r="G404" s="6" t="e">
        <f t="shared" si="79"/>
        <v>#DIV/0!</v>
      </c>
      <c r="H404" s="6"/>
      <c r="I404" s="6"/>
      <c r="J404" s="6"/>
    </row>
    <row r="405" spans="1:10" ht="17.100000000000001" hidden="1" customHeight="1" x14ac:dyDescent="0.25">
      <c r="A405" s="27"/>
      <c r="B405" s="1692"/>
      <c r="C405" s="1693"/>
      <c r="D405" s="1694"/>
      <c r="E405" s="24"/>
      <c r="F405" s="28"/>
      <c r="G405" s="6" t="e">
        <f>H405/F405</f>
        <v>#DIV/0!</v>
      </c>
      <c r="H405" s="6"/>
      <c r="I405" s="6"/>
      <c r="J405" s="6"/>
    </row>
    <row r="406" spans="1:10" ht="17.100000000000001" hidden="1" customHeight="1" x14ac:dyDescent="0.25">
      <c r="A406" s="27"/>
      <c r="B406" s="1692" t="s">
        <v>67</v>
      </c>
      <c r="C406" s="1693"/>
      <c r="D406" s="1694"/>
      <c r="E406" s="24"/>
      <c r="F406" s="5"/>
      <c r="G406" s="6" t="e">
        <f t="shared" si="79"/>
        <v>#DIV/0!</v>
      </c>
      <c r="H406" s="6"/>
      <c r="I406" s="6"/>
      <c r="J406" s="6"/>
    </row>
    <row r="407" spans="1:10" ht="17.100000000000001" hidden="1" customHeight="1" x14ac:dyDescent="0.25">
      <c r="A407" s="27"/>
      <c r="B407" s="1695" t="s">
        <v>68</v>
      </c>
      <c r="C407" s="1695"/>
      <c r="D407" s="1695"/>
      <c r="E407" s="24"/>
      <c r="F407" s="5"/>
      <c r="G407" s="6" t="e">
        <f t="shared" si="79"/>
        <v>#DIV/0!</v>
      </c>
      <c r="H407" s="6"/>
      <c r="I407" s="6"/>
      <c r="J407" s="6"/>
    </row>
    <row r="408" spans="1:10" ht="21.95" hidden="1" customHeight="1" x14ac:dyDescent="0.25">
      <c r="A408" s="1637" t="s">
        <v>69</v>
      </c>
      <c r="B408" s="1638"/>
      <c r="C408" s="1638"/>
      <c r="D408" s="1638"/>
      <c r="E408" s="1638"/>
      <c r="F408" s="1638"/>
      <c r="G408" s="1639"/>
      <c r="H408" s="8">
        <f>SUM(H401:H407)</f>
        <v>0</v>
      </c>
      <c r="I408" s="8">
        <f>SUM(I401:I407)</f>
        <v>0</v>
      </c>
      <c r="J408" s="8">
        <f>SUM(J401:J407)</f>
        <v>0</v>
      </c>
    </row>
    <row r="409" spans="1:10" ht="10.5" hidden="1" customHeight="1" x14ac:dyDescent="0.25"/>
    <row r="410" spans="1:10" ht="21" customHeight="1" x14ac:dyDescent="0.25">
      <c r="B410" s="1696" t="s">
        <v>149</v>
      </c>
      <c r="C410" s="1696"/>
      <c r="D410" s="1696"/>
      <c r="E410" s="1696"/>
      <c r="F410" s="1696"/>
      <c r="G410" s="1696"/>
      <c r="H410" s="1696"/>
      <c r="I410" s="1696"/>
      <c r="J410" s="1696"/>
    </row>
    <row r="411" spans="1:10" ht="23.1" customHeight="1" x14ac:dyDescent="0.25">
      <c r="A411" s="1786" t="s">
        <v>106</v>
      </c>
      <c r="B411" s="1788" t="s">
        <v>77</v>
      </c>
      <c r="C411" s="1789"/>
      <c r="D411" s="1790"/>
      <c r="E411" s="1755" t="s">
        <v>82</v>
      </c>
      <c r="F411" s="1756" t="s">
        <v>35</v>
      </c>
      <c r="G411" s="1794" t="s">
        <v>111</v>
      </c>
      <c r="H411" s="1593" t="s">
        <v>104</v>
      </c>
      <c r="I411" s="1593"/>
      <c r="J411" s="1593"/>
    </row>
    <row r="412" spans="1:10" ht="23.1" customHeight="1" x14ac:dyDescent="0.25">
      <c r="A412" s="1787"/>
      <c r="B412" s="1791"/>
      <c r="C412" s="1792"/>
      <c r="D412" s="1793"/>
      <c r="E412" s="1755"/>
      <c r="F412" s="1756"/>
      <c r="G412" s="1794"/>
      <c r="H412" s="44">
        <f>H14</f>
        <v>2026</v>
      </c>
      <c r="I412" s="44">
        <f t="shared" ref="I412:J412" si="80">I14</f>
        <v>2027</v>
      </c>
      <c r="J412" s="44">
        <f t="shared" si="80"/>
        <v>2028</v>
      </c>
    </row>
    <row r="413" spans="1:10" ht="15.95" customHeight="1" x14ac:dyDescent="0.25">
      <c r="A413" s="12">
        <v>1</v>
      </c>
      <c r="B413" s="1697">
        <v>2</v>
      </c>
      <c r="C413" s="1697"/>
      <c r="D413" s="1697"/>
      <c r="E413" s="13">
        <v>3</v>
      </c>
      <c r="F413" s="13">
        <v>4</v>
      </c>
      <c r="G413" s="13">
        <v>5</v>
      </c>
      <c r="H413" s="15">
        <v>6</v>
      </c>
      <c r="I413" s="15">
        <v>7</v>
      </c>
      <c r="J413" s="15">
        <v>8</v>
      </c>
    </row>
    <row r="414" spans="1:10" ht="17.100000000000001" hidden="1" customHeight="1" x14ac:dyDescent="0.25">
      <c r="A414" s="16">
        <v>1</v>
      </c>
      <c r="B414" s="1692"/>
      <c r="C414" s="1693"/>
      <c r="D414" s="1694"/>
      <c r="E414" s="24" t="s">
        <v>96</v>
      </c>
      <c r="F414" s="28"/>
      <c r="G414" s="6" t="e">
        <f t="shared" ref="G414:G529" si="81">H414/F414</f>
        <v>#DIV/0!</v>
      </c>
      <c r="H414" s="30"/>
      <c r="I414" s="30"/>
      <c r="J414" s="30"/>
    </row>
    <row r="415" spans="1:10" ht="17.100000000000001" customHeight="1" x14ac:dyDescent="0.25">
      <c r="A415" s="18">
        <v>2</v>
      </c>
      <c r="B415" s="1796" t="s">
        <v>871</v>
      </c>
      <c r="C415" s="1797"/>
      <c r="D415" s="1798"/>
      <c r="E415" s="19" t="s">
        <v>117</v>
      </c>
      <c r="F415" s="20" t="s">
        <v>117</v>
      </c>
      <c r="G415" s="21" t="s">
        <v>117</v>
      </c>
      <c r="H415" s="26">
        <f>SUM(H416:H425)</f>
        <v>96350</v>
      </c>
      <c r="I415" s="26">
        <f t="shared" ref="I415:J415" si="82">SUM(I416:I425)</f>
        <v>100203</v>
      </c>
      <c r="J415" s="26">
        <f t="shared" si="82"/>
        <v>104211</v>
      </c>
    </row>
    <row r="416" spans="1:10" ht="17.100000000000001" customHeight="1" x14ac:dyDescent="0.25">
      <c r="A416" s="27"/>
      <c r="B416" s="1660" t="s">
        <v>1135</v>
      </c>
      <c r="C416" s="1661"/>
      <c r="D416" s="1662"/>
      <c r="E416" s="75" t="s">
        <v>96</v>
      </c>
      <c r="F416" s="80">
        <v>1</v>
      </c>
      <c r="G416" s="6">
        <f t="shared" si="81"/>
        <v>96350</v>
      </c>
      <c r="H416" s="56">
        <v>96350</v>
      </c>
      <c r="I416" s="56">
        <v>100203</v>
      </c>
      <c r="J416" s="56">
        <v>104211</v>
      </c>
    </row>
    <row r="417" spans="1:10" ht="17.100000000000001" hidden="1" customHeight="1" x14ac:dyDescent="0.25">
      <c r="A417" s="27"/>
      <c r="B417" s="1660"/>
      <c r="C417" s="1661"/>
      <c r="D417" s="1662"/>
      <c r="E417" s="75" t="s">
        <v>96</v>
      </c>
      <c r="F417" s="80"/>
      <c r="G417" s="6" t="e">
        <f t="shared" si="81"/>
        <v>#DIV/0!</v>
      </c>
      <c r="H417" s="56"/>
      <c r="I417" s="56"/>
      <c r="J417" s="56"/>
    </row>
    <row r="418" spans="1:10" ht="17.100000000000001" hidden="1" customHeight="1" x14ac:dyDescent="0.25">
      <c r="A418" s="27"/>
      <c r="B418" s="1660"/>
      <c r="C418" s="1661"/>
      <c r="D418" s="1662"/>
      <c r="E418" s="75" t="s">
        <v>96</v>
      </c>
      <c r="F418" s="80"/>
      <c r="G418" s="6" t="e">
        <f t="shared" si="81"/>
        <v>#DIV/0!</v>
      </c>
      <c r="H418" s="56"/>
      <c r="I418" s="56"/>
      <c r="J418" s="56"/>
    </row>
    <row r="419" spans="1:10" ht="17.100000000000001" hidden="1" customHeight="1" x14ac:dyDescent="0.25">
      <c r="A419" s="27"/>
      <c r="B419" s="1660"/>
      <c r="C419" s="1661"/>
      <c r="D419" s="1662"/>
      <c r="E419" s="75" t="s">
        <v>96</v>
      </c>
      <c r="F419" s="80"/>
      <c r="G419" s="6" t="e">
        <f t="shared" si="81"/>
        <v>#DIV/0!</v>
      </c>
      <c r="H419" s="56"/>
      <c r="I419" s="56"/>
      <c r="J419" s="56"/>
    </row>
    <row r="420" spans="1:10" ht="17.100000000000001" hidden="1" customHeight="1" x14ac:dyDescent="0.25">
      <c r="A420" s="27"/>
      <c r="B420" s="1660"/>
      <c r="C420" s="1661"/>
      <c r="D420" s="1662"/>
      <c r="E420" s="75" t="s">
        <v>96</v>
      </c>
      <c r="F420" s="80"/>
      <c r="G420" s="6" t="e">
        <f t="shared" si="81"/>
        <v>#DIV/0!</v>
      </c>
      <c r="H420" s="56"/>
      <c r="I420" s="56"/>
      <c r="J420" s="56"/>
    </row>
    <row r="421" spans="1:10" ht="17.100000000000001" hidden="1" customHeight="1" x14ac:dyDescent="0.25">
      <c r="A421" s="27"/>
      <c r="B421" s="1660"/>
      <c r="C421" s="1661"/>
      <c r="D421" s="1662"/>
      <c r="E421" s="75" t="s">
        <v>96</v>
      </c>
      <c r="F421" s="80"/>
      <c r="G421" s="6" t="e">
        <f t="shared" si="81"/>
        <v>#DIV/0!</v>
      </c>
      <c r="H421" s="56"/>
      <c r="I421" s="56"/>
      <c r="J421" s="56"/>
    </row>
    <row r="422" spans="1:10" ht="17.100000000000001" hidden="1" customHeight="1" x14ac:dyDescent="0.25">
      <c r="A422" s="27"/>
      <c r="B422" s="1660"/>
      <c r="C422" s="1661"/>
      <c r="D422" s="1662"/>
      <c r="E422" s="75" t="s">
        <v>96</v>
      </c>
      <c r="F422" s="80"/>
      <c r="G422" s="6" t="e">
        <f t="shared" si="81"/>
        <v>#DIV/0!</v>
      </c>
      <c r="H422" s="56"/>
      <c r="I422" s="56"/>
      <c r="J422" s="56"/>
    </row>
    <row r="423" spans="1:10" ht="17.100000000000001" hidden="1" customHeight="1" x14ac:dyDescent="0.25">
      <c r="A423" s="27"/>
      <c r="B423" s="1660"/>
      <c r="C423" s="1661"/>
      <c r="D423" s="1662"/>
      <c r="E423" s="75" t="s">
        <v>96</v>
      </c>
      <c r="F423" s="80"/>
      <c r="G423" s="6" t="e">
        <f t="shared" si="81"/>
        <v>#DIV/0!</v>
      </c>
      <c r="H423" s="56"/>
      <c r="I423" s="56"/>
      <c r="J423" s="56"/>
    </row>
    <row r="424" spans="1:10" ht="17.100000000000001" hidden="1" customHeight="1" x14ac:dyDescent="0.25">
      <c r="A424" s="27"/>
      <c r="B424" s="1660"/>
      <c r="C424" s="1661"/>
      <c r="D424" s="1662"/>
      <c r="E424" s="75" t="s">
        <v>96</v>
      </c>
      <c r="F424" s="80"/>
      <c r="G424" s="6" t="e">
        <f t="shared" si="81"/>
        <v>#DIV/0!</v>
      </c>
      <c r="H424" s="56"/>
      <c r="I424" s="56"/>
      <c r="J424" s="56"/>
    </row>
    <row r="425" spans="1:10" ht="17.100000000000001" hidden="1" customHeight="1" x14ac:dyDescent="0.25">
      <c r="A425" s="27"/>
      <c r="B425" s="1660"/>
      <c r="C425" s="1661"/>
      <c r="D425" s="1662"/>
      <c r="E425" s="75" t="s">
        <v>96</v>
      </c>
      <c r="F425" s="80"/>
      <c r="G425" s="6" t="e">
        <f>H425/F425</f>
        <v>#DIV/0!</v>
      </c>
      <c r="H425" s="56"/>
      <c r="I425" s="56"/>
      <c r="J425" s="56"/>
    </row>
    <row r="426" spans="1:10" ht="17.100000000000001" customHeight="1" x14ac:dyDescent="0.25">
      <c r="A426" s="18">
        <v>3</v>
      </c>
      <c r="B426" s="1795" t="s">
        <v>754</v>
      </c>
      <c r="C426" s="1769"/>
      <c r="D426" s="1770"/>
      <c r="E426" s="19" t="s">
        <v>117</v>
      </c>
      <c r="F426" s="20" t="s">
        <v>117</v>
      </c>
      <c r="G426" s="21" t="s">
        <v>117</v>
      </c>
      <c r="H426" s="26">
        <f>SUM(H427:H457)</f>
        <v>70000</v>
      </c>
      <c r="I426" s="26">
        <f t="shared" ref="I426:J426" si="83">SUM(I427:I457)</f>
        <v>95000</v>
      </c>
      <c r="J426" s="26">
        <f t="shared" si="83"/>
        <v>95000</v>
      </c>
    </row>
    <row r="427" spans="1:10" ht="17.100000000000001" customHeight="1" x14ac:dyDescent="0.25">
      <c r="A427" s="27"/>
      <c r="B427" s="1702" t="s">
        <v>1141</v>
      </c>
      <c r="C427" s="1702"/>
      <c r="D427" s="1702"/>
      <c r="E427" s="75" t="s">
        <v>96</v>
      </c>
      <c r="F427" s="60">
        <v>30</v>
      </c>
      <c r="G427" s="6">
        <f t="shared" si="81"/>
        <v>2333.3333333333335</v>
      </c>
      <c r="H427" s="56">
        <v>70000</v>
      </c>
      <c r="I427" s="56">
        <v>95000</v>
      </c>
      <c r="J427" s="56">
        <v>95000</v>
      </c>
    </row>
    <row r="428" spans="1:10" ht="17.100000000000001" hidden="1" customHeight="1" x14ac:dyDescent="0.25">
      <c r="A428" s="27"/>
      <c r="B428" s="1680"/>
      <c r="C428" s="1680"/>
      <c r="D428" s="1680"/>
      <c r="E428" s="75" t="s">
        <v>96</v>
      </c>
      <c r="F428" s="60"/>
      <c r="G428" s="6" t="e">
        <f t="shared" si="81"/>
        <v>#DIV/0!</v>
      </c>
      <c r="H428" s="56"/>
      <c r="I428" s="56"/>
      <c r="J428" s="56"/>
    </row>
    <row r="429" spans="1:10" ht="17.100000000000001" hidden="1" customHeight="1" x14ac:dyDescent="0.25">
      <c r="A429" s="27"/>
      <c r="B429" s="1680"/>
      <c r="C429" s="1680"/>
      <c r="D429" s="1680"/>
      <c r="E429" s="75" t="s">
        <v>96</v>
      </c>
      <c r="F429" s="60"/>
      <c r="G429" s="6" t="e">
        <f t="shared" si="81"/>
        <v>#DIV/0!</v>
      </c>
      <c r="H429" s="56"/>
      <c r="I429" s="56"/>
      <c r="J429" s="56"/>
    </row>
    <row r="430" spans="1:10" ht="17.100000000000001" hidden="1" customHeight="1" x14ac:dyDescent="0.25">
      <c r="A430" s="27"/>
      <c r="B430" s="1774"/>
      <c r="C430" s="1775"/>
      <c r="D430" s="1775"/>
      <c r="E430" s="75" t="s">
        <v>96</v>
      </c>
      <c r="F430" s="60"/>
      <c r="G430" s="6" t="e">
        <f t="shared" si="81"/>
        <v>#DIV/0!</v>
      </c>
      <c r="H430" s="56"/>
      <c r="I430" s="56"/>
      <c r="J430" s="56"/>
    </row>
    <row r="431" spans="1:10" ht="17.100000000000001" hidden="1" customHeight="1" x14ac:dyDescent="0.25">
      <c r="A431" s="27"/>
      <c r="B431" s="1702"/>
      <c r="C431" s="1702"/>
      <c r="D431" s="1702"/>
      <c r="E431" s="75" t="s">
        <v>96</v>
      </c>
      <c r="F431" s="60"/>
      <c r="G431" s="6" t="e">
        <f t="shared" si="81"/>
        <v>#DIV/0!</v>
      </c>
      <c r="H431" s="56"/>
      <c r="I431" s="56"/>
      <c r="J431" s="56"/>
    </row>
    <row r="432" spans="1:10" ht="17.100000000000001" hidden="1" customHeight="1" x14ac:dyDescent="0.25">
      <c r="A432" s="27"/>
      <c r="B432" s="1702"/>
      <c r="C432" s="1702"/>
      <c r="D432" s="1702"/>
      <c r="E432" s="75" t="s">
        <v>96</v>
      </c>
      <c r="F432" s="60"/>
      <c r="G432" s="6" t="e">
        <f t="shared" si="81"/>
        <v>#DIV/0!</v>
      </c>
      <c r="H432" s="56"/>
      <c r="I432" s="56"/>
      <c r="J432" s="56"/>
    </row>
    <row r="433" spans="1:10" ht="17.100000000000001" hidden="1" customHeight="1" x14ac:dyDescent="0.25">
      <c r="A433" s="27"/>
      <c r="B433" s="1702"/>
      <c r="C433" s="1702"/>
      <c r="D433" s="1702"/>
      <c r="E433" s="75" t="s">
        <v>96</v>
      </c>
      <c r="F433" s="60"/>
      <c r="G433" s="6" t="e">
        <f t="shared" si="81"/>
        <v>#DIV/0!</v>
      </c>
      <c r="H433" s="56"/>
      <c r="I433" s="56"/>
      <c r="J433" s="56"/>
    </row>
    <row r="434" spans="1:10" ht="17.100000000000001" hidden="1" customHeight="1" x14ac:dyDescent="0.25">
      <c r="A434" s="27"/>
      <c r="B434" s="1702"/>
      <c r="C434" s="1702"/>
      <c r="D434" s="1702"/>
      <c r="E434" s="75" t="s">
        <v>96</v>
      </c>
      <c r="F434" s="60"/>
      <c r="G434" s="6" t="e">
        <f t="shared" si="81"/>
        <v>#DIV/0!</v>
      </c>
      <c r="H434" s="56"/>
      <c r="I434" s="56"/>
      <c r="J434" s="56"/>
    </row>
    <row r="435" spans="1:10" ht="17.100000000000001" hidden="1" customHeight="1" x14ac:dyDescent="0.25">
      <c r="A435" s="27"/>
      <c r="B435" s="1702"/>
      <c r="C435" s="1702"/>
      <c r="D435" s="1702"/>
      <c r="E435" s="75" t="s">
        <v>96</v>
      </c>
      <c r="F435" s="60"/>
      <c r="G435" s="6" t="e">
        <f t="shared" si="81"/>
        <v>#DIV/0!</v>
      </c>
      <c r="H435" s="56"/>
      <c r="I435" s="56"/>
      <c r="J435" s="56"/>
    </row>
    <row r="436" spans="1:10" ht="17.100000000000001" hidden="1" customHeight="1" x14ac:dyDescent="0.25">
      <c r="A436" s="27"/>
      <c r="B436" s="1702"/>
      <c r="C436" s="1702"/>
      <c r="D436" s="1702"/>
      <c r="E436" s="75" t="s">
        <v>96</v>
      </c>
      <c r="F436" s="60"/>
      <c r="G436" s="6" t="e">
        <f t="shared" si="81"/>
        <v>#DIV/0!</v>
      </c>
      <c r="H436" s="56"/>
      <c r="I436" s="56"/>
      <c r="J436" s="56"/>
    </row>
    <row r="437" spans="1:10" ht="17.100000000000001" hidden="1" customHeight="1" x14ac:dyDescent="0.25">
      <c r="A437" s="27"/>
      <c r="B437" s="1702"/>
      <c r="C437" s="1702"/>
      <c r="D437" s="1702"/>
      <c r="E437" s="75" t="s">
        <v>96</v>
      </c>
      <c r="F437" s="60"/>
      <c r="G437" s="6" t="e">
        <f t="shared" si="81"/>
        <v>#DIV/0!</v>
      </c>
      <c r="H437" s="56"/>
      <c r="I437" s="56"/>
      <c r="J437" s="56"/>
    </row>
    <row r="438" spans="1:10" ht="17.100000000000001" hidden="1" customHeight="1" x14ac:dyDescent="0.25">
      <c r="A438" s="27"/>
      <c r="B438" s="1702"/>
      <c r="C438" s="1702"/>
      <c r="D438" s="1702"/>
      <c r="E438" s="75" t="s">
        <v>96</v>
      </c>
      <c r="F438" s="60"/>
      <c r="G438" s="6" t="e">
        <f t="shared" si="81"/>
        <v>#DIV/0!</v>
      </c>
      <c r="H438" s="56"/>
      <c r="I438" s="56"/>
      <c r="J438" s="56"/>
    </row>
    <row r="439" spans="1:10" ht="17.100000000000001" hidden="1" customHeight="1" x14ac:dyDescent="0.25">
      <c r="A439" s="27"/>
      <c r="B439" s="1702"/>
      <c r="C439" s="1702"/>
      <c r="D439" s="1702"/>
      <c r="E439" s="75" t="s">
        <v>96</v>
      </c>
      <c r="F439" s="60"/>
      <c r="G439" s="6" t="e">
        <f t="shared" si="81"/>
        <v>#DIV/0!</v>
      </c>
      <c r="H439" s="56"/>
      <c r="I439" s="56"/>
      <c r="J439" s="56"/>
    </row>
    <row r="440" spans="1:10" ht="17.100000000000001" hidden="1" customHeight="1" x14ac:dyDescent="0.25">
      <c r="A440" s="27"/>
      <c r="B440" s="1702"/>
      <c r="C440" s="1702"/>
      <c r="D440" s="1702"/>
      <c r="E440" s="75" t="s">
        <v>96</v>
      </c>
      <c r="F440" s="60"/>
      <c r="G440" s="6" t="e">
        <f t="shared" si="81"/>
        <v>#DIV/0!</v>
      </c>
      <c r="H440" s="56"/>
      <c r="I440" s="56"/>
      <c r="J440" s="56"/>
    </row>
    <row r="441" spans="1:10" ht="17.100000000000001" hidden="1" customHeight="1" x14ac:dyDescent="0.25">
      <c r="A441" s="27"/>
      <c r="B441" s="1702"/>
      <c r="C441" s="1702"/>
      <c r="D441" s="1702"/>
      <c r="E441" s="75" t="s">
        <v>96</v>
      </c>
      <c r="F441" s="60"/>
      <c r="G441" s="6" t="e">
        <f t="shared" si="81"/>
        <v>#DIV/0!</v>
      </c>
      <c r="H441" s="56"/>
      <c r="I441" s="56"/>
      <c r="J441" s="56"/>
    </row>
    <row r="442" spans="1:10" ht="17.100000000000001" hidden="1" customHeight="1" x14ac:dyDescent="0.25">
      <c r="A442" s="27"/>
      <c r="B442" s="1702"/>
      <c r="C442" s="1702"/>
      <c r="D442" s="1702"/>
      <c r="E442" s="75" t="s">
        <v>96</v>
      </c>
      <c r="F442" s="60"/>
      <c r="G442" s="6" t="e">
        <f t="shared" si="81"/>
        <v>#DIV/0!</v>
      </c>
      <c r="H442" s="56"/>
      <c r="I442" s="56"/>
      <c r="J442" s="56"/>
    </row>
    <row r="443" spans="1:10" ht="17.100000000000001" hidden="1" customHeight="1" x14ac:dyDescent="0.25">
      <c r="A443" s="27"/>
      <c r="B443" s="1702"/>
      <c r="C443" s="1702"/>
      <c r="D443" s="1702"/>
      <c r="E443" s="75" t="s">
        <v>96</v>
      </c>
      <c r="F443" s="60"/>
      <c r="G443" s="6" t="e">
        <f t="shared" si="81"/>
        <v>#DIV/0!</v>
      </c>
      <c r="H443" s="56"/>
      <c r="I443" s="56"/>
      <c r="J443" s="56"/>
    </row>
    <row r="444" spans="1:10" ht="17.100000000000001" hidden="1" customHeight="1" x14ac:dyDescent="0.25">
      <c r="A444" s="27"/>
      <c r="B444" s="1702"/>
      <c r="C444" s="1702"/>
      <c r="D444" s="1702"/>
      <c r="E444" s="75" t="s">
        <v>96</v>
      </c>
      <c r="F444" s="60"/>
      <c r="G444" s="6" t="e">
        <f t="shared" si="81"/>
        <v>#DIV/0!</v>
      </c>
      <c r="H444" s="56"/>
      <c r="I444" s="56"/>
      <c r="J444" s="56"/>
    </row>
    <row r="445" spans="1:10" ht="17.100000000000001" hidden="1" customHeight="1" x14ac:dyDescent="0.25">
      <c r="A445" s="27"/>
      <c r="B445" s="1702"/>
      <c r="C445" s="1702"/>
      <c r="D445" s="1702"/>
      <c r="E445" s="75" t="s">
        <v>96</v>
      </c>
      <c r="F445" s="60"/>
      <c r="G445" s="6" t="e">
        <f t="shared" si="81"/>
        <v>#DIV/0!</v>
      </c>
      <c r="H445" s="56"/>
      <c r="I445" s="56"/>
      <c r="J445" s="56"/>
    </row>
    <row r="446" spans="1:10" ht="17.100000000000001" hidden="1" customHeight="1" x14ac:dyDescent="0.25">
      <c r="A446" s="27"/>
      <c r="B446" s="1702"/>
      <c r="C446" s="1702"/>
      <c r="D446" s="1702"/>
      <c r="E446" s="75" t="s">
        <v>96</v>
      </c>
      <c r="F446" s="60"/>
      <c r="G446" s="6" t="e">
        <f t="shared" si="81"/>
        <v>#DIV/0!</v>
      </c>
      <c r="H446" s="56"/>
      <c r="I446" s="56"/>
      <c r="J446" s="56"/>
    </row>
    <row r="447" spans="1:10" ht="17.100000000000001" hidden="1" customHeight="1" x14ac:dyDescent="0.25">
      <c r="A447" s="27"/>
      <c r="B447" s="1702"/>
      <c r="C447" s="1702"/>
      <c r="D447" s="1702"/>
      <c r="E447" s="75" t="s">
        <v>96</v>
      </c>
      <c r="F447" s="60"/>
      <c r="G447" s="6" t="e">
        <f t="shared" si="81"/>
        <v>#DIV/0!</v>
      </c>
      <c r="H447" s="56"/>
      <c r="I447" s="56"/>
      <c r="J447" s="56"/>
    </row>
    <row r="448" spans="1:10" ht="17.100000000000001" hidden="1" customHeight="1" x14ac:dyDescent="0.25">
      <c r="A448" s="27"/>
      <c r="B448" s="1702"/>
      <c r="C448" s="1702"/>
      <c r="D448" s="1702"/>
      <c r="E448" s="75" t="s">
        <v>96</v>
      </c>
      <c r="F448" s="60"/>
      <c r="G448" s="6" t="e">
        <f t="shared" si="81"/>
        <v>#DIV/0!</v>
      </c>
      <c r="H448" s="56"/>
      <c r="I448" s="56"/>
      <c r="J448" s="56"/>
    </row>
    <row r="449" spans="1:10" ht="17.100000000000001" hidden="1" customHeight="1" x14ac:dyDescent="0.25">
      <c r="A449" s="27"/>
      <c r="B449" s="1660"/>
      <c r="C449" s="1661"/>
      <c r="D449" s="1662"/>
      <c r="E449" s="75" t="s">
        <v>96</v>
      </c>
      <c r="F449" s="60"/>
      <c r="G449" s="6" t="e">
        <f t="shared" si="81"/>
        <v>#DIV/0!</v>
      </c>
      <c r="H449" s="56"/>
      <c r="I449" s="56"/>
      <c r="J449" s="56"/>
    </row>
    <row r="450" spans="1:10" ht="17.100000000000001" hidden="1" customHeight="1" x14ac:dyDescent="0.25">
      <c r="A450" s="27"/>
      <c r="B450" s="1660"/>
      <c r="C450" s="1661"/>
      <c r="D450" s="1662"/>
      <c r="E450" s="75" t="s">
        <v>96</v>
      </c>
      <c r="F450" s="60"/>
      <c r="G450" s="6" t="e">
        <f t="shared" si="81"/>
        <v>#DIV/0!</v>
      </c>
      <c r="H450" s="56"/>
      <c r="I450" s="56"/>
      <c r="J450" s="56"/>
    </row>
    <row r="451" spans="1:10" ht="17.100000000000001" hidden="1" customHeight="1" x14ac:dyDescent="0.25">
      <c r="A451" s="27"/>
      <c r="B451" s="1702"/>
      <c r="C451" s="1702"/>
      <c r="D451" s="1702"/>
      <c r="E451" s="75" t="s">
        <v>96</v>
      </c>
      <c r="F451" s="60"/>
      <c r="G451" s="6" t="e">
        <f t="shared" si="81"/>
        <v>#DIV/0!</v>
      </c>
      <c r="H451" s="56"/>
      <c r="I451" s="56"/>
      <c r="J451" s="56"/>
    </row>
    <row r="452" spans="1:10" ht="17.100000000000001" hidden="1" customHeight="1" x14ac:dyDescent="0.25">
      <c r="A452" s="27"/>
      <c r="B452" s="1702"/>
      <c r="C452" s="1702"/>
      <c r="D452" s="1702"/>
      <c r="E452" s="75" t="s">
        <v>96</v>
      </c>
      <c r="F452" s="60"/>
      <c r="G452" s="6" t="e">
        <f t="shared" si="81"/>
        <v>#DIV/0!</v>
      </c>
      <c r="H452" s="56"/>
      <c r="I452" s="56"/>
      <c r="J452" s="56"/>
    </row>
    <row r="453" spans="1:10" ht="17.100000000000001" hidden="1" customHeight="1" x14ac:dyDescent="0.25">
      <c r="A453" s="27"/>
      <c r="B453" s="1702"/>
      <c r="C453" s="1702"/>
      <c r="D453" s="1702"/>
      <c r="E453" s="75" t="s">
        <v>96</v>
      </c>
      <c r="F453" s="60"/>
      <c r="G453" s="6" t="e">
        <f t="shared" si="81"/>
        <v>#DIV/0!</v>
      </c>
      <c r="H453" s="56"/>
      <c r="I453" s="56"/>
      <c r="J453" s="56"/>
    </row>
    <row r="454" spans="1:10" ht="17.100000000000001" hidden="1" customHeight="1" x14ac:dyDescent="0.25">
      <c r="A454" s="27"/>
      <c r="B454" s="1702"/>
      <c r="C454" s="1702"/>
      <c r="D454" s="1702"/>
      <c r="E454" s="75" t="s">
        <v>96</v>
      </c>
      <c r="F454" s="60"/>
      <c r="G454" s="6" t="e">
        <f t="shared" si="81"/>
        <v>#DIV/0!</v>
      </c>
      <c r="H454" s="56"/>
      <c r="I454" s="56"/>
      <c r="J454" s="56"/>
    </row>
    <row r="455" spans="1:10" ht="17.100000000000001" hidden="1" customHeight="1" x14ac:dyDescent="0.25">
      <c r="A455" s="27"/>
      <c r="B455" s="1702"/>
      <c r="C455" s="1702"/>
      <c r="D455" s="1702"/>
      <c r="E455" s="75" t="s">
        <v>96</v>
      </c>
      <c r="F455" s="60"/>
      <c r="G455" s="6" t="e">
        <f t="shared" si="81"/>
        <v>#DIV/0!</v>
      </c>
      <c r="H455" s="56"/>
      <c r="I455" s="56"/>
      <c r="J455" s="56"/>
    </row>
    <row r="456" spans="1:10" ht="17.100000000000001" hidden="1" customHeight="1" x14ac:dyDescent="0.25">
      <c r="A456" s="27"/>
      <c r="B456" s="1702"/>
      <c r="C456" s="1702"/>
      <c r="D456" s="1702"/>
      <c r="E456" s="75" t="s">
        <v>96</v>
      </c>
      <c r="F456" s="60"/>
      <c r="G456" s="6" t="e">
        <f t="shared" si="81"/>
        <v>#DIV/0!</v>
      </c>
      <c r="H456" s="56"/>
      <c r="I456" s="56"/>
      <c r="J456" s="56"/>
    </row>
    <row r="457" spans="1:10" ht="17.100000000000001" hidden="1" customHeight="1" x14ac:dyDescent="0.25">
      <c r="A457" s="27"/>
      <c r="B457" s="1702"/>
      <c r="C457" s="1702"/>
      <c r="D457" s="1702"/>
      <c r="E457" s="75" t="s">
        <v>96</v>
      </c>
      <c r="F457" s="60"/>
      <c r="G457" s="6" t="e">
        <f t="shared" si="81"/>
        <v>#DIV/0!</v>
      </c>
      <c r="H457" s="56"/>
      <c r="I457" s="56"/>
      <c r="J457" s="56"/>
    </row>
    <row r="458" spans="1:10" ht="28.5" customHeight="1" x14ac:dyDescent="0.25">
      <c r="A458" s="18">
        <v>4</v>
      </c>
      <c r="B458" s="1820" t="s">
        <v>872</v>
      </c>
      <c r="C458" s="1821"/>
      <c r="D458" s="1822"/>
      <c r="E458" s="19" t="s">
        <v>117</v>
      </c>
      <c r="F458" s="20" t="s">
        <v>117</v>
      </c>
      <c r="G458" s="21" t="s">
        <v>117</v>
      </c>
      <c r="H458" s="26">
        <f>SUM(H459:H495)</f>
        <v>408990</v>
      </c>
      <c r="I458" s="26">
        <f t="shared" ref="I458:J458" si="84">SUM(I459:I495)</f>
        <v>295000</v>
      </c>
      <c r="J458" s="26">
        <f t="shared" si="84"/>
        <v>295000</v>
      </c>
    </row>
    <row r="459" spans="1:10" ht="17.100000000000001" customHeight="1" x14ac:dyDescent="0.25">
      <c r="A459" s="27"/>
      <c r="B459" s="1702" t="s">
        <v>1136</v>
      </c>
      <c r="C459" s="1702"/>
      <c r="D459" s="1702"/>
      <c r="E459" s="75" t="s">
        <v>96</v>
      </c>
      <c r="F459" s="60">
        <v>3</v>
      </c>
      <c r="G459" s="6">
        <f t="shared" ref="G459" si="85">H459/F459</f>
        <v>26666.666666666668</v>
      </c>
      <c r="H459" s="56">
        <v>80000</v>
      </c>
      <c r="I459" s="56">
        <v>95000</v>
      </c>
      <c r="J459" s="56">
        <v>95000</v>
      </c>
    </row>
    <row r="460" spans="1:10" ht="17.100000000000001" hidden="1" customHeight="1" x14ac:dyDescent="0.25">
      <c r="A460" s="27"/>
      <c r="B460" s="1702" t="s">
        <v>1137</v>
      </c>
      <c r="C460" s="1702"/>
      <c r="D460" s="1702"/>
      <c r="E460" s="75" t="s">
        <v>96</v>
      </c>
      <c r="F460" s="60">
        <v>3</v>
      </c>
      <c r="G460" s="6">
        <f t="shared" ref="G460:G495" si="86">H460/F460</f>
        <v>0</v>
      </c>
      <c r="H460" s="56"/>
      <c r="I460" s="56"/>
      <c r="J460" s="56"/>
    </row>
    <row r="461" spans="1:10" ht="17.100000000000001" customHeight="1" x14ac:dyDescent="0.25">
      <c r="A461" s="27"/>
      <c r="B461" s="1702" t="s">
        <v>1138</v>
      </c>
      <c r="C461" s="1702"/>
      <c r="D461" s="1702"/>
      <c r="E461" s="75" t="s">
        <v>96</v>
      </c>
      <c r="F461" s="60">
        <v>10</v>
      </c>
      <c r="G461" s="6">
        <f t="shared" si="86"/>
        <v>5500</v>
      </c>
      <c r="H461" s="56">
        <v>55000</v>
      </c>
      <c r="I461" s="56"/>
      <c r="J461" s="56"/>
    </row>
    <row r="462" spans="1:10" ht="17.100000000000001" customHeight="1" x14ac:dyDescent="0.25">
      <c r="A462" s="27"/>
      <c r="B462" s="1702" t="s">
        <v>1139</v>
      </c>
      <c r="C462" s="1702"/>
      <c r="D462" s="1702"/>
      <c r="E462" s="75" t="s">
        <v>96</v>
      </c>
      <c r="F462" s="60">
        <v>2</v>
      </c>
      <c r="G462" s="6">
        <f t="shared" si="86"/>
        <v>52995</v>
      </c>
      <c r="H462" s="56">
        <v>105990</v>
      </c>
      <c r="I462" s="56"/>
      <c r="J462" s="56"/>
    </row>
    <row r="463" spans="1:10" ht="17.100000000000001" customHeight="1" x14ac:dyDescent="0.25">
      <c r="A463" s="27"/>
      <c r="B463" s="1702" t="s">
        <v>1140</v>
      </c>
      <c r="C463" s="1702"/>
      <c r="D463" s="1702"/>
      <c r="E463" s="75" t="s">
        <v>96</v>
      </c>
      <c r="F463" s="60">
        <v>2</v>
      </c>
      <c r="G463" s="6">
        <f t="shared" si="86"/>
        <v>84000</v>
      </c>
      <c r="H463" s="56">
        <v>168000</v>
      </c>
      <c r="I463" s="56">
        <v>200000</v>
      </c>
      <c r="J463" s="56">
        <v>200000</v>
      </c>
    </row>
    <row r="464" spans="1:10" ht="17.100000000000001" hidden="1" customHeight="1" x14ac:dyDescent="0.25">
      <c r="A464" s="27"/>
      <c r="B464" s="1702"/>
      <c r="C464" s="1702"/>
      <c r="D464" s="1702"/>
      <c r="E464" s="75" t="s">
        <v>96</v>
      </c>
      <c r="F464" s="60"/>
      <c r="G464" s="6" t="e">
        <f t="shared" si="86"/>
        <v>#DIV/0!</v>
      </c>
      <c r="H464" s="56"/>
      <c r="I464" s="56"/>
      <c r="J464" s="56"/>
    </row>
    <row r="465" spans="1:10" ht="17.100000000000001" hidden="1" customHeight="1" x14ac:dyDescent="0.25">
      <c r="A465" s="27"/>
      <c r="B465" s="1702"/>
      <c r="C465" s="1702"/>
      <c r="D465" s="1702"/>
      <c r="E465" s="75" t="s">
        <v>96</v>
      </c>
      <c r="F465" s="60"/>
      <c r="G465" s="6" t="e">
        <f t="shared" si="86"/>
        <v>#DIV/0!</v>
      </c>
      <c r="H465" s="56"/>
      <c r="I465" s="56"/>
      <c r="J465" s="56"/>
    </row>
    <row r="466" spans="1:10" ht="17.100000000000001" hidden="1" customHeight="1" x14ac:dyDescent="0.25">
      <c r="A466" s="27"/>
      <c r="B466" s="1702"/>
      <c r="C466" s="1702"/>
      <c r="D466" s="1702"/>
      <c r="E466" s="75" t="s">
        <v>96</v>
      </c>
      <c r="F466" s="60"/>
      <c r="G466" s="6" t="e">
        <f t="shared" si="86"/>
        <v>#DIV/0!</v>
      </c>
      <c r="H466" s="56"/>
      <c r="I466" s="56"/>
      <c r="J466" s="56"/>
    </row>
    <row r="467" spans="1:10" ht="17.100000000000001" hidden="1" customHeight="1" x14ac:dyDescent="0.25">
      <c r="A467" s="27"/>
      <c r="B467" s="1702"/>
      <c r="C467" s="1702"/>
      <c r="D467" s="1702"/>
      <c r="E467" s="75" t="s">
        <v>96</v>
      </c>
      <c r="F467" s="60"/>
      <c r="G467" s="6" t="e">
        <f t="shared" si="86"/>
        <v>#DIV/0!</v>
      </c>
      <c r="H467" s="56"/>
      <c r="I467" s="56"/>
      <c r="J467" s="56"/>
    </row>
    <row r="468" spans="1:10" ht="17.100000000000001" hidden="1" customHeight="1" x14ac:dyDescent="0.25">
      <c r="A468" s="27"/>
      <c r="B468" s="1702"/>
      <c r="C468" s="1702"/>
      <c r="D468" s="1702"/>
      <c r="E468" s="75" t="s">
        <v>96</v>
      </c>
      <c r="F468" s="60"/>
      <c r="G468" s="6" t="e">
        <f t="shared" si="86"/>
        <v>#DIV/0!</v>
      </c>
      <c r="H468" s="56"/>
      <c r="I468" s="56"/>
      <c r="J468" s="56"/>
    </row>
    <row r="469" spans="1:10" ht="17.100000000000001" hidden="1" customHeight="1" x14ac:dyDescent="0.25">
      <c r="A469" s="27"/>
      <c r="B469" s="1702"/>
      <c r="C469" s="1702"/>
      <c r="D469" s="1702"/>
      <c r="E469" s="75" t="s">
        <v>96</v>
      </c>
      <c r="F469" s="60"/>
      <c r="G469" s="6" t="e">
        <f t="shared" si="86"/>
        <v>#DIV/0!</v>
      </c>
      <c r="H469" s="56"/>
      <c r="I469" s="56"/>
      <c r="J469" s="56"/>
    </row>
    <row r="470" spans="1:10" ht="17.100000000000001" hidden="1" customHeight="1" x14ac:dyDescent="0.25">
      <c r="A470" s="27"/>
      <c r="B470" s="1702"/>
      <c r="C470" s="1702"/>
      <c r="D470" s="1702"/>
      <c r="E470" s="75" t="s">
        <v>96</v>
      </c>
      <c r="F470" s="60"/>
      <c r="G470" s="6" t="e">
        <f t="shared" si="86"/>
        <v>#DIV/0!</v>
      </c>
      <c r="H470" s="56"/>
      <c r="I470" s="56"/>
      <c r="J470" s="56"/>
    </row>
    <row r="471" spans="1:10" ht="17.100000000000001" hidden="1" customHeight="1" x14ac:dyDescent="0.25">
      <c r="A471" s="27"/>
      <c r="B471" s="1702"/>
      <c r="C471" s="1702"/>
      <c r="D471" s="1702"/>
      <c r="E471" s="75" t="s">
        <v>96</v>
      </c>
      <c r="F471" s="60"/>
      <c r="G471" s="6" t="e">
        <f t="shared" si="86"/>
        <v>#DIV/0!</v>
      </c>
      <c r="H471" s="56"/>
      <c r="I471" s="56"/>
      <c r="J471" s="56"/>
    </row>
    <row r="472" spans="1:10" ht="17.100000000000001" hidden="1" customHeight="1" x14ac:dyDescent="0.25">
      <c r="A472" s="27"/>
      <c r="B472" s="1702"/>
      <c r="C472" s="1702"/>
      <c r="D472" s="1702"/>
      <c r="E472" s="75" t="s">
        <v>96</v>
      </c>
      <c r="F472" s="60"/>
      <c r="G472" s="6" t="e">
        <f t="shared" si="86"/>
        <v>#DIV/0!</v>
      </c>
      <c r="H472" s="56"/>
      <c r="I472" s="56"/>
      <c r="J472" s="56"/>
    </row>
    <row r="473" spans="1:10" ht="17.100000000000001" hidden="1" customHeight="1" x14ac:dyDescent="0.25">
      <c r="A473" s="27"/>
      <c r="B473" s="1702"/>
      <c r="C473" s="1702"/>
      <c r="D473" s="1702"/>
      <c r="E473" s="75" t="s">
        <v>96</v>
      </c>
      <c r="F473" s="60"/>
      <c r="G473" s="6" t="e">
        <f t="shared" si="86"/>
        <v>#DIV/0!</v>
      </c>
      <c r="H473" s="56"/>
      <c r="I473" s="56"/>
      <c r="J473" s="56"/>
    </row>
    <row r="474" spans="1:10" ht="17.100000000000001" hidden="1" customHeight="1" x14ac:dyDescent="0.25">
      <c r="A474" s="27"/>
      <c r="B474" s="1702"/>
      <c r="C474" s="1702"/>
      <c r="D474" s="1702"/>
      <c r="E474" s="75" t="s">
        <v>96</v>
      </c>
      <c r="F474" s="60"/>
      <c r="G474" s="6" t="e">
        <f t="shared" si="86"/>
        <v>#DIV/0!</v>
      </c>
      <c r="H474" s="56"/>
      <c r="I474" s="56"/>
      <c r="J474" s="56"/>
    </row>
    <row r="475" spans="1:10" ht="17.100000000000001" hidden="1" customHeight="1" x14ac:dyDescent="0.25">
      <c r="A475" s="27"/>
      <c r="B475" s="1702"/>
      <c r="C475" s="1702"/>
      <c r="D475" s="1702"/>
      <c r="E475" s="75" t="s">
        <v>96</v>
      </c>
      <c r="F475" s="60"/>
      <c r="G475" s="6" t="e">
        <f t="shared" si="86"/>
        <v>#DIV/0!</v>
      </c>
      <c r="H475" s="56"/>
      <c r="I475" s="56"/>
      <c r="J475" s="56"/>
    </row>
    <row r="476" spans="1:10" ht="17.100000000000001" hidden="1" customHeight="1" x14ac:dyDescent="0.25">
      <c r="A476" s="27"/>
      <c r="B476" s="1702"/>
      <c r="C476" s="1702"/>
      <c r="D476" s="1702"/>
      <c r="E476" s="75" t="s">
        <v>96</v>
      </c>
      <c r="F476" s="60"/>
      <c r="G476" s="6" t="e">
        <f t="shared" si="86"/>
        <v>#DIV/0!</v>
      </c>
      <c r="H476" s="56"/>
      <c r="I476" s="56"/>
      <c r="J476" s="56"/>
    </row>
    <row r="477" spans="1:10" ht="17.100000000000001" hidden="1" customHeight="1" x14ac:dyDescent="0.25">
      <c r="A477" s="27"/>
      <c r="B477" s="1702"/>
      <c r="C477" s="1702"/>
      <c r="D477" s="1702"/>
      <c r="E477" s="75" t="s">
        <v>96</v>
      </c>
      <c r="F477" s="60"/>
      <c r="G477" s="6" t="e">
        <f t="shared" si="86"/>
        <v>#DIV/0!</v>
      </c>
      <c r="H477" s="56"/>
      <c r="I477" s="56"/>
      <c r="J477" s="56"/>
    </row>
    <row r="478" spans="1:10" ht="17.100000000000001" hidden="1" customHeight="1" x14ac:dyDescent="0.25">
      <c r="A478" s="27"/>
      <c r="B478" s="1702"/>
      <c r="C478" s="1702"/>
      <c r="D478" s="1702"/>
      <c r="E478" s="75" t="s">
        <v>96</v>
      </c>
      <c r="F478" s="60"/>
      <c r="G478" s="6" t="e">
        <f t="shared" si="86"/>
        <v>#DIV/0!</v>
      </c>
      <c r="H478" s="56"/>
      <c r="I478" s="56"/>
      <c r="J478" s="56"/>
    </row>
    <row r="479" spans="1:10" ht="17.100000000000001" hidden="1" customHeight="1" x14ac:dyDescent="0.25">
      <c r="A479" s="27"/>
      <c r="B479" s="1702"/>
      <c r="C479" s="1702"/>
      <c r="D479" s="1702"/>
      <c r="E479" s="75" t="s">
        <v>96</v>
      </c>
      <c r="F479" s="60"/>
      <c r="G479" s="6" t="e">
        <f t="shared" si="86"/>
        <v>#DIV/0!</v>
      </c>
      <c r="H479" s="56"/>
      <c r="I479" s="56"/>
      <c r="J479" s="56"/>
    </row>
    <row r="480" spans="1:10" ht="17.100000000000001" hidden="1" customHeight="1" x14ac:dyDescent="0.25">
      <c r="A480" s="27"/>
      <c r="B480" s="1702"/>
      <c r="C480" s="1702"/>
      <c r="D480" s="1702"/>
      <c r="E480" s="75" t="s">
        <v>96</v>
      </c>
      <c r="F480" s="60"/>
      <c r="G480" s="6" t="e">
        <f t="shared" si="86"/>
        <v>#DIV/0!</v>
      </c>
      <c r="H480" s="56"/>
      <c r="I480" s="56"/>
      <c r="J480" s="56"/>
    </row>
    <row r="481" spans="1:10" ht="17.100000000000001" hidden="1" customHeight="1" x14ac:dyDescent="0.25">
      <c r="A481" s="27"/>
      <c r="B481" s="1702"/>
      <c r="C481" s="1702"/>
      <c r="D481" s="1702"/>
      <c r="E481" s="75" t="s">
        <v>96</v>
      </c>
      <c r="F481" s="60"/>
      <c r="G481" s="6" t="e">
        <f t="shared" si="86"/>
        <v>#DIV/0!</v>
      </c>
      <c r="H481" s="56"/>
      <c r="I481" s="56"/>
      <c r="J481" s="56"/>
    </row>
    <row r="482" spans="1:10" ht="17.100000000000001" hidden="1" customHeight="1" x14ac:dyDescent="0.25">
      <c r="A482" s="27"/>
      <c r="B482" s="1702"/>
      <c r="C482" s="1702"/>
      <c r="D482" s="1702"/>
      <c r="E482" s="75" t="s">
        <v>96</v>
      </c>
      <c r="F482" s="60"/>
      <c r="G482" s="6" t="e">
        <f t="shared" si="86"/>
        <v>#DIV/0!</v>
      </c>
      <c r="H482" s="56"/>
      <c r="I482" s="56"/>
      <c r="J482" s="56"/>
    </row>
    <row r="483" spans="1:10" ht="17.100000000000001" hidden="1" customHeight="1" x14ac:dyDescent="0.25">
      <c r="A483" s="27"/>
      <c r="B483" s="1702"/>
      <c r="C483" s="1702"/>
      <c r="D483" s="1702"/>
      <c r="E483" s="75" t="s">
        <v>96</v>
      </c>
      <c r="F483" s="60"/>
      <c r="G483" s="6" t="e">
        <f t="shared" si="86"/>
        <v>#DIV/0!</v>
      </c>
      <c r="H483" s="56"/>
      <c r="I483" s="56"/>
      <c r="J483" s="56"/>
    </row>
    <row r="484" spans="1:10" ht="17.100000000000001" hidden="1" customHeight="1" x14ac:dyDescent="0.25">
      <c r="A484" s="27"/>
      <c r="B484" s="1702"/>
      <c r="C484" s="1702"/>
      <c r="D484" s="1702"/>
      <c r="E484" s="75" t="s">
        <v>96</v>
      </c>
      <c r="F484" s="60"/>
      <c r="G484" s="6" t="e">
        <f t="shared" si="86"/>
        <v>#DIV/0!</v>
      </c>
      <c r="H484" s="56"/>
      <c r="I484" s="56"/>
      <c r="J484" s="56"/>
    </row>
    <row r="485" spans="1:10" ht="17.100000000000001" hidden="1" customHeight="1" x14ac:dyDescent="0.25">
      <c r="A485" s="27"/>
      <c r="B485" s="1702"/>
      <c r="C485" s="1702"/>
      <c r="D485" s="1702"/>
      <c r="E485" s="75" t="s">
        <v>96</v>
      </c>
      <c r="F485" s="60"/>
      <c r="G485" s="6" t="e">
        <f t="shared" si="86"/>
        <v>#DIV/0!</v>
      </c>
      <c r="H485" s="56"/>
      <c r="I485" s="56"/>
      <c r="J485" s="56"/>
    </row>
    <row r="486" spans="1:10" ht="17.100000000000001" hidden="1" customHeight="1" x14ac:dyDescent="0.25">
      <c r="A486" s="27"/>
      <c r="B486" s="1702"/>
      <c r="C486" s="1702"/>
      <c r="D486" s="1702"/>
      <c r="E486" s="75" t="s">
        <v>96</v>
      </c>
      <c r="F486" s="60"/>
      <c r="G486" s="6" t="e">
        <f t="shared" si="86"/>
        <v>#DIV/0!</v>
      </c>
      <c r="H486" s="56"/>
      <c r="I486" s="56"/>
      <c r="J486" s="56"/>
    </row>
    <row r="487" spans="1:10" ht="17.100000000000001" hidden="1" customHeight="1" x14ac:dyDescent="0.25">
      <c r="A487" s="27"/>
      <c r="B487" s="1702"/>
      <c r="C487" s="1702"/>
      <c r="D487" s="1702"/>
      <c r="E487" s="75" t="s">
        <v>96</v>
      </c>
      <c r="F487" s="60"/>
      <c r="G487" s="6" t="e">
        <f t="shared" si="86"/>
        <v>#DIV/0!</v>
      </c>
      <c r="H487" s="56"/>
      <c r="I487" s="56"/>
      <c r="J487" s="56"/>
    </row>
    <row r="488" spans="1:10" ht="17.100000000000001" hidden="1" customHeight="1" x14ac:dyDescent="0.25">
      <c r="A488" s="27"/>
      <c r="B488" s="1702"/>
      <c r="C488" s="1702"/>
      <c r="D488" s="1702"/>
      <c r="E488" s="75" t="s">
        <v>96</v>
      </c>
      <c r="F488" s="60"/>
      <c r="G488" s="6" t="e">
        <f t="shared" si="86"/>
        <v>#DIV/0!</v>
      </c>
      <c r="H488" s="56"/>
      <c r="I488" s="56"/>
      <c r="J488" s="56"/>
    </row>
    <row r="489" spans="1:10" ht="17.100000000000001" hidden="1" customHeight="1" x14ac:dyDescent="0.25">
      <c r="A489" s="27"/>
      <c r="B489" s="1702"/>
      <c r="C489" s="1702"/>
      <c r="D489" s="1702"/>
      <c r="E489" s="75" t="s">
        <v>96</v>
      </c>
      <c r="F489" s="60"/>
      <c r="G489" s="6" t="e">
        <f t="shared" si="86"/>
        <v>#DIV/0!</v>
      </c>
      <c r="H489" s="56"/>
      <c r="I489" s="56"/>
      <c r="J489" s="56"/>
    </row>
    <row r="490" spans="1:10" ht="17.100000000000001" hidden="1" customHeight="1" x14ac:dyDescent="0.25">
      <c r="A490" s="27"/>
      <c r="B490" s="1702"/>
      <c r="C490" s="1702"/>
      <c r="D490" s="1702"/>
      <c r="E490" s="75" t="s">
        <v>96</v>
      </c>
      <c r="F490" s="60"/>
      <c r="G490" s="6" t="e">
        <f t="shared" si="86"/>
        <v>#DIV/0!</v>
      </c>
      <c r="H490" s="56"/>
      <c r="I490" s="56"/>
      <c r="J490" s="56"/>
    </row>
    <row r="491" spans="1:10" ht="17.100000000000001" hidden="1" customHeight="1" x14ac:dyDescent="0.25">
      <c r="A491" s="27"/>
      <c r="B491" s="1702"/>
      <c r="C491" s="1702"/>
      <c r="D491" s="1702"/>
      <c r="E491" s="75" t="s">
        <v>96</v>
      </c>
      <c r="F491" s="60"/>
      <c r="G491" s="6" t="e">
        <f t="shared" si="86"/>
        <v>#DIV/0!</v>
      </c>
      <c r="H491" s="56"/>
      <c r="I491" s="56"/>
      <c r="J491" s="56"/>
    </row>
    <row r="492" spans="1:10" ht="17.100000000000001" hidden="1" customHeight="1" x14ac:dyDescent="0.25">
      <c r="A492" s="27"/>
      <c r="B492" s="1702"/>
      <c r="C492" s="1702"/>
      <c r="D492" s="1702"/>
      <c r="E492" s="75" t="s">
        <v>96</v>
      </c>
      <c r="F492" s="60"/>
      <c r="G492" s="6" t="e">
        <f t="shared" si="86"/>
        <v>#DIV/0!</v>
      </c>
      <c r="H492" s="56"/>
      <c r="I492" s="56"/>
      <c r="J492" s="56"/>
    </row>
    <row r="493" spans="1:10" ht="17.100000000000001" hidden="1" customHeight="1" x14ac:dyDescent="0.25">
      <c r="A493" s="27"/>
      <c r="B493" s="1702"/>
      <c r="C493" s="1702"/>
      <c r="D493" s="1702"/>
      <c r="E493" s="75" t="s">
        <v>96</v>
      </c>
      <c r="F493" s="60"/>
      <c r="G493" s="6" t="e">
        <f t="shared" si="86"/>
        <v>#DIV/0!</v>
      </c>
      <c r="H493" s="56"/>
      <c r="I493" s="56"/>
      <c r="J493" s="56"/>
    </row>
    <row r="494" spans="1:10" ht="17.100000000000001" hidden="1" customHeight="1" x14ac:dyDescent="0.25">
      <c r="A494" s="27"/>
      <c r="B494" s="1702"/>
      <c r="C494" s="1702"/>
      <c r="D494" s="1702"/>
      <c r="E494" s="75" t="s">
        <v>96</v>
      </c>
      <c r="F494" s="60"/>
      <c r="G494" s="6" t="e">
        <f t="shared" si="86"/>
        <v>#DIV/0!</v>
      </c>
      <c r="H494" s="56"/>
      <c r="I494" s="56"/>
      <c r="J494" s="56"/>
    </row>
    <row r="495" spans="1:10" ht="17.100000000000001" hidden="1" customHeight="1" x14ac:dyDescent="0.25">
      <c r="A495" s="27"/>
      <c r="B495" s="1702"/>
      <c r="C495" s="1702"/>
      <c r="D495" s="1702"/>
      <c r="E495" s="75" t="s">
        <v>96</v>
      </c>
      <c r="F495" s="60"/>
      <c r="G495" s="6" t="e">
        <f t="shared" si="86"/>
        <v>#DIV/0!</v>
      </c>
      <c r="H495" s="56"/>
      <c r="I495" s="56"/>
      <c r="J495" s="56"/>
    </row>
    <row r="496" spans="1:10" ht="17.100000000000001" hidden="1" customHeight="1" x14ac:dyDescent="0.25">
      <c r="A496" s="18">
        <v>5</v>
      </c>
      <c r="B496" s="1795" t="s">
        <v>873</v>
      </c>
      <c r="C496" s="1769"/>
      <c r="D496" s="1770"/>
      <c r="E496" s="612" t="s">
        <v>117</v>
      </c>
      <c r="F496" s="255" t="s">
        <v>117</v>
      </c>
      <c r="G496" s="613" t="s">
        <v>117</v>
      </c>
      <c r="H496" s="26">
        <f>SUM(H497:H529)</f>
        <v>0</v>
      </c>
      <c r="I496" s="26">
        <f t="shared" ref="I496:J496" si="87">SUM(I497:I529)</f>
        <v>0</v>
      </c>
      <c r="J496" s="26">
        <f t="shared" si="87"/>
        <v>0</v>
      </c>
    </row>
    <row r="497" spans="1:10" ht="17.100000000000001" hidden="1" customHeight="1" x14ac:dyDescent="0.25">
      <c r="A497" s="27"/>
      <c r="B497" s="1680"/>
      <c r="C497" s="1680"/>
      <c r="D497" s="1680"/>
      <c r="E497" s="75" t="s">
        <v>96</v>
      </c>
      <c r="F497" s="60"/>
      <c r="G497" s="6" t="e">
        <f t="shared" si="81"/>
        <v>#DIV/0!</v>
      </c>
      <c r="H497" s="56"/>
      <c r="I497" s="56"/>
      <c r="J497" s="56"/>
    </row>
    <row r="498" spans="1:10" ht="17.100000000000001" hidden="1" customHeight="1" x14ac:dyDescent="0.25">
      <c r="A498" s="27"/>
      <c r="B498" s="1680"/>
      <c r="C498" s="1680"/>
      <c r="D498" s="1680"/>
      <c r="E498" s="75" t="s">
        <v>96</v>
      </c>
      <c r="F498" s="60"/>
      <c r="G498" s="6" t="e">
        <f t="shared" si="81"/>
        <v>#DIV/0!</v>
      </c>
      <c r="H498" s="56"/>
      <c r="I498" s="56"/>
      <c r="J498" s="56"/>
    </row>
    <row r="499" spans="1:10" ht="17.100000000000001" hidden="1" customHeight="1" x14ac:dyDescent="0.25">
      <c r="A499" s="27"/>
      <c r="B499" s="1680"/>
      <c r="C499" s="1680"/>
      <c r="D499" s="1680"/>
      <c r="E499" s="75" t="s">
        <v>96</v>
      </c>
      <c r="F499" s="60"/>
      <c r="G499" s="6" t="e">
        <f t="shared" si="81"/>
        <v>#DIV/0!</v>
      </c>
      <c r="H499" s="56"/>
      <c r="I499" s="56"/>
      <c r="J499" s="56"/>
    </row>
    <row r="500" spans="1:10" ht="17.100000000000001" hidden="1" customHeight="1" x14ac:dyDescent="0.25">
      <c r="A500" s="27"/>
      <c r="B500" s="1774"/>
      <c r="C500" s="1775"/>
      <c r="D500" s="1775"/>
      <c r="E500" s="75" t="s">
        <v>96</v>
      </c>
      <c r="F500" s="60"/>
      <c r="G500" s="6" t="e">
        <f t="shared" si="81"/>
        <v>#DIV/0!</v>
      </c>
      <c r="H500" s="56"/>
      <c r="I500" s="56"/>
      <c r="J500" s="56"/>
    </row>
    <row r="501" spans="1:10" ht="17.100000000000001" hidden="1" customHeight="1" x14ac:dyDescent="0.25">
      <c r="A501" s="27"/>
      <c r="B501" s="1774"/>
      <c r="C501" s="1775"/>
      <c r="D501" s="1775"/>
      <c r="E501" s="75" t="s">
        <v>96</v>
      </c>
      <c r="F501" s="60"/>
      <c r="G501" s="6" t="e">
        <f t="shared" si="81"/>
        <v>#DIV/0!</v>
      </c>
      <c r="H501" s="88"/>
      <c r="I501" s="56"/>
      <c r="J501" s="56"/>
    </row>
    <row r="502" spans="1:10" ht="17.100000000000001" hidden="1" customHeight="1" x14ac:dyDescent="0.25">
      <c r="A502" s="27"/>
      <c r="B502" s="1774"/>
      <c r="C502" s="1775"/>
      <c r="D502" s="1776"/>
      <c r="E502" s="75" t="s">
        <v>96</v>
      </c>
      <c r="F502" s="60"/>
      <c r="G502" s="6" t="e">
        <f t="shared" si="81"/>
        <v>#DIV/0!</v>
      </c>
      <c r="H502" s="56"/>
      <c r="I502" s="56"/>
      <c r="J502" s="56"/>
    </row>
    <row r="503" spans="1:10" ht="17.100000000000001" hidden="1" customHeight="1" x14ac:dyDescent="0.25">
      <c r="A503" s="27"/>
      <c r="B503" s="1774"/>
      <c r="C503" s="1775"/>
      <c r="D503" s="1776"/>
      <c r="E503" s="75" t="s">
        <v>96</v>
      </c>
      <c r="F503" s="60"/>
      <c r="G503" s="6" t="e">
        <f t="shared" si="81"/>
        <v>#DIV/0!</v>
      </c>
      <c r="H503" s="56"/>
      <c r="I503" s="56"/>
      <c r="J503" s="56"/>
    </row>
    <row r="504" spans="1:10" ht="17.100000000000001" hidden="1" customHeight="1" x14ac:dyDescent="0.25">
      <c r="A504" s="27"/>
      <c r="B504" s="1774"/>
      <c r="C504" s="1775"/>
      <c r="D504" s="1776"/>
      <c r="E504" s="75" t="s">
        <v>96</v>
      </c>
      <c r="F504" s="60"/>
      <c r="G504" s="6" t="e">
        <f t="shared" si="81"/>
        <v>#DIV/0!</v>
      </c>
      <c r="H504" s="56"/>
      <c r="I504" s="56"/>
      <c r="J504" s="56"/>
    </row>
    <row r="505" spans="1:10" ht="17.100000000000001" hidden="1" customHeight="1" x14ac:dyDescent="0.25">
      <c r="A505" s="27"/>
      <c r="B505" s="1774"/>
      <c r="C505" s="1775"/>
      <c r="D505" s="1776"/>
      <c r="E505" s="75" t="s">
        <v>96</v>
      </c>
      <c r="F505" s="60"/>
      <c r="G505" s="6" t="e">
        <f t="shared" si="81"/>
        <v>#DIV/0!</v>
      </c>
      <c r="H505" s="56"/>
      <c r="I505" s="56"/>
      <c r="J505" s="56"/>
    </row>
    <row r="506" spans="1:10" ht="17.100000000000001" hidden="1" customHeight="1" x14ac:dyDescent="0.25">
      <c r="A506" s="27"/>
      <c r="B506" s="1660"/>
      <c r="C506" s="1661"/>
      <c r="D506" s="1662"/>
      <c r="E506" s="75" t="s">
        <v>96</v>
      </c>
      <c r="F506" s="60"/>
      <c r="G506" s="6" t="e">
        <f t="shared" si="81"/>
        <v>#DIV/0!</v>
      </c>
      <c r="H506" s="56"/>
      <c r="I506" s="56"/>
      <c r="J506" s="56"/>
    </row>
    <row r="507" spans="1:10" ht="17.100000000000001" hidden="1" customHeight="1" x14ac:dyDescent="0.25">
      <c r="A507" s="27"/>
      <c r="B507" s="1660"/>
      <c r="C507" s="1661"/>
      <c r="D507" s="1662"/>
      <c r="E507" s="75" t="s">
        <v>96</v>
      </c>
      <c r="F507" s="60"/>
      <c r="G507" s="6" t="e">
        <f t="shared" si="81"/>
        <v>#DIV/0!</v>
      </c>
      <c r="H507" s="56"/>
      <c r="I507" s="56"/>
      <c r="J507" s="56"/>
    </row>
    <row r="508" spans="1:10" ht="17.100000000000001" hidden="1" customHeight="1" x14ac:dyDescent="0.25">
      <c r="A508" s="27"/>
      <c r="B508" s="1662"/>
      <c r="C508" s="1702"/>
      <c r="D508" s="1702"/>
      <c r="E508" s="75" t="s">
        <v>96</v>
      </c>
      <c r="F508" s="60"/>
      <c r="G508" s="6" t="e">
        <f t="shared" si="81"/>
        <v>#DIV/0!</v>
      </c>
      <c r="H508" s="56"/>
      <c r="I508" s="56"/>
      <c r="J508" s="56"/>
    </row>
    <row r="509" spans="1:10" ht="17.100000000000001" hidden="1" customHeight="1" x14ac:dyDescent="0.25">
      <c r="A509" s="27"/>
      <c r="B509" s="1662"/>
      <c r="C509" s="1702"/>
      <c r="D509" s="1702"/>
      <c r="E509" s="75" t="s">
        <v>96</v>
      </c>
      <c r="F509" s="60"/>
      <c r="G509" s="6" t="e">
        <f t="shared" si="81"/>
        <v>#DIV/0!</v>
      </c>
      <c r="H509" s="56"/>
      <c r="I509" s="56"/>
      <c r="J509" s="56"/>
    </row>
    <row r="510" spans="1:10" ht="17.100000000000001" hidden="1" customHeight="1" x14ac:dyDescent="0.25">
      <c r="A510" s="27"/>
      <c r="B510" s="1662"/>
      <c r="C510" s="1702"/>
      <c r="D510" s="1702"/>
      <c r="E510" s="75" t="s">
        <v>96</v>
      </c>
      <c r="F510" s="60"/>
      <c r="G510" s="6" t="e">
        <f t="shared" si="81"/>
        <v>#DIV/0!</v>
      </c>
      <c r="H510" s="56"/>
      <c r="I510" s="56"/>
      <c r="J510" s="56"/>
    </row>
    <row r="511" spans="1:10" ht="17.100000000000001" hidden="1" customHeight="1" x14ac:dyDescent="0.25">
      <c r="A511" s="27"/>
      <c r="B511" s="1678"/>
      <c r="C511" s="1679"/>
      <c r="D511" s="1679"/>
      <c r="E511" s="24" t="s">
        <v>96</v>
      </c>
      <c r="F511" s="60"/>
      <c r="G511" s="6" t="e">
        <f t="shared" si="81"/>
        <v>#DIV/0!</v>
      </c>
      <c r="H511" s="56"/>
      <c r="I511" s="56"/>
      <c r="J511" s="56"/>
    </row>
    <row r="512" spans="1:10" ht="17.100000000000001" hidden="1" customHeight="1" x14ac:dyDescent="0.25">
      <c r="A512" s="27"/>
      <c r="B512" s="1678"/>
      <c r="C512" s="1679"/>
      <c r="D512" s="1679"/>
      <c r="E512" s="24" t="s">
        <v>96</v>
      </c>
      <c r="F512" s="5"/>
      <c r="G512" s="6" t="e">
        <f t="shared" si="81"/>
        <v>#DIV/0!</v>
      </c>
      <c r="H512" s="56"/>
      <c r="I512" s="56"/>
      <c r="J512" s="56"/>
    </row>
    <row r="513" spans="1:10" ht="17.100000000000001" hidden="1" customHeight="1" x14ac:dyDescent="0.25">
      <c r="A513" s="27"/>
      <c r="B513" s="1677"/>
      <c r="C513" s="1677"/>
      <c r="D513" s="1677"/>
      <c r="E513" s="24" t="s">
        <v>96</v>
      </c>
      <c r="F513" s="5"/>
      <c r="G513" s="6" t="e">
        <f t="shared" si="81"/>
        <v>#DIV/0!</v>
      </c>
      <c r="H513" s="56"/>
      <c r="I513" s="56"/>
      <c r="J513" s="56"/>
    </row>
    <row r="514" spans="1:10" ht="17.100000000000001" hidden="1" customHeight="1" x14ac:dyDescent="0.25">
      <c r="A514" s="27"/>
      <c r="B514" s="1677"/>
      <c r="C514" s="1677"/>
      <c r="D514" s="1677"/>
      <c r="E514" s="24" t="s">
        <v>96</v>
      </c>
      <c r="F514" s="5"/>
      <c r="G514" s="6" t="e">
        <f t="shared" si="81"/>
        <v>#DIV/0!</v>
      </c>
      <c r="H514" s="56"/>
      <c r="I514" s="56"/>
      <c r="J514" s="56"/>
    </row>
    <row r="515" spans="1:10" ht="17.100000000000001" hidden="1" customHeight="1" x14ac:dyDescent="0.25">
      <c r="A515" s="27"/>
      <c r="B515" s="1677"/>
      <c r="C515" s="1677"/>
      <c r="D515" s="1677"/>
      <c r="E515" s="24" t="s">
        <v>96</v>
      </c>
      <c r="F515" s="5"/>
      <c r="G515" s="6" t="e">
        <f t="shared" si="81"/>
        <v>#DIV/0!</v>
      </c>
      <c r="H515" s="56"/>
      <c r="I515" s="56"/>
      <c r="J515" s="56"/>
    </row>
    <row r="516" spans="1:10" ht="17.100000000000001" hidden="1" customHeight="1" x14ac:dyDescent="0.25">
      <c r="A516" s="27"/>
      <c r="B516" s="1677"/>
      <c r="C516" s="1677"/>
      <c r="D516" s="1677"/>
      <c r="E516" s="24" t="s">
        <v>96</v>
      </c>
      <c r="F516" s="5"/>
      <c r="G516" s="6" t="e">
        <f t="shared" si="81"/>
        <v>#DIV/0!</v>
      </c>
      <c r="H516" s="56"/>
      <c r="I516" s="56"/>
      <c r="J516" s="56"/>
    </row>
    <row r="517" spans="1:10" ht="17.100000000000001" hidden="1" customHeight="1" x14ac:dyDescent="0.25">
      <c r="A517" s="27"/>
      <c r="B517" s="1699"/>
      <c r="C517" s="1700"/>
      <c r="D517" s="1701"/>
      <c r="E517" s="24" t="s">
        <v>96</v>
      </c>
      <c r="F517" s="5"/>
      <c r="G517" s="6" t="e">
        <f t="shared" si="81"/>
        <v>#DIV/0!</v>
      </c>
      <c r="H517" s="56"/>
      <c r="I517" s="56"/>
      <c r="J517" s="56"/>
    </row>
    <row r="518" spans="1:10" ht="17.100000000000001" hidden="1" customHeight="1" x14ac:dyDescent="0.25">
      <c r="A518" s="27"/>
      <c r="B518" s="1678"/>
      <c r="C518" s="1679"/>
      <c r="D518" s="1679"/>
      <c r="E518" s="24" t="s">
        <v>96</v>
      </c>
      <c r="F518" s="5"/>
      <c r="G518" s="6" t="e">
        <f t="shared" si="81"/>
        <v>#DIV/0!</v>
      </c>
      <c r="H518" s="56"/>
      <c r="I518" s="56"/>
      <c r="J518" s="56"/>
    </row>
    <row r="519" spans="1:10" ht="17.100000000000001" hidden="1" customHeight="1" x14ac:dyDescent="0.25">
      <c r="A519" s="27"/>
      <c r="B519" s="1677"/>
      <c r="C519" s="1677"/>
      <c r="D519" s="1677"/>
      <c r="E519" s="24" t="s">
        <v>96</v>
      </c>
      <c r="F519" s="5"/>
      <c r="G519" s="6" t="e">
        <f t="shared" si="81"/>
        <v>#DIV/0!</v>
      </c>
      <c r="H519" s="56"/>
      <c r="I519" s="88"/>
      <c r="J519" s="88"/>
    </row>
    <row r="520" spans="1:10" ht="17.100000000000001" hidden="1" customHeight="1" x14ac:dyDescent="0.25">
      <c r="A520" s="27"/>
      <c r="B520" s="1677"/>
      <c r="C520" s="1677"/>
      <c r="D520" s="1677"/>
      <c r="E520" s="24" t="s">
        <v>96</v>
      </c>
      <c r="F520" s="5"/>
      <c r="G520" s="6" t="e">
        <f t="shared" si="81"/>
        <v>#DIV/0!</v>
      </c>
      <c r="H520" s="56"/>
      <c r="I520" s="56"/>
      <c r="J520" s="56"/>
    </row>
    <row r="521" spans="1:10" ht="17.100000000000001" hidden="1" customHeight="1" x14ac:dyDescent="0.25">
      <c r="A521" s="27"/>
      <c r="B521" s="1678"/>
      <c r="C521" s="1679"/>
      <c r="D521" s="1679"/>
      <c r="E521" s="24" t="s">
        <v>96</v>
      </c>
      <c r="F521" s="5"/>
      <c r="G521" s="6" t="e">
        <f t="shared" si="81"/>
        <v>#DIV/0!</v>
      </c>
      <c r="H521" s="56"/>
      <c r="I521" s="56"/>
      <c r="J521" s="56"/>
    </row>
    <row r="522" spans="1:10" ht="17.100000000000001" hidden="1" customHeight="1" x14ac:dyDescent="0.25">
      <c r="A522" s="27"/>
      <c r="B522" s="1678"/>
      <c r="C522" s="1679"/>
      <c r="D522" s="1679"/>
      <c r="E522" s="24" t="s">
        <v>96</v>
      </c>
      <c r="F522" s="5"/>
      <c r="G522" s="6" t="e">
        <f t="shared" si="81"/>
        <v>#DIV/0!</v>
      </c>
      <c r="H522" s="56"/>
      <c r="I522" s="56"/>
      <c r="J522" s="56"/>
    </row>
    <row r="523" spans="1:10" ht="17.100000000000001" hidden="1" customHeight="1" x14ac:dyDescent="0.25">
      <c r="A523" s="27"/>
      <c r="B523" s="1678"/>
      <c r="C523" s="1679"/>
      <c r="D523" s="1679"/>
      <c r="E523" s="24" t="s">
        <v>96</v>
      </c>
      <c r="F523" s="5"/>
      <c r="G523" s="6" t="e">
        <f t="shared" si="81"/>
        <v>#DIV/0!</v>
      </c>
      <c r="H523" s="56"/>
      <c r="I523" s="56"/>
      <c r="J523" s="56"/>
    </row>
    <row r="524" spans="1:10" ht="17.100000000000001" hidden="1" customHeight="1" x14ac:dyDescent="0.25">
      <c r="A524" s="27"/>
      <c r="B524" s="1678"/>
      <c r="C524" s="1679"/>
      <c r="D524" s="1679"/>
      <c r="E524" s="24" t="s">
        <v>96</v>
      </c>
      <c r="F524" s="5"/>
      <c r="G524" s="6" t="e">
        <f t="shared" si="81"/>
        <v>#DIV/0!</v>
      </c>
      <c r="H524" s="56"/>
      <c r="I524" s="56"/>
      <c r="J524" s="56"/>
    </row>
    <row r="525" spans="1:10" ht="17.100000000000001" hidden="1" customHeight="1" x14ac:dyDescent="0.25">
      <c r="A525" s="27"/>
      <c r="B525" s="1699"/>
      <c r="C525" s="1700"/>
      <c r="D525" s="1701"/>
      <c r="E525" s="24" t="s">
        <v>96</v>
      </c>
      <c r="F525" s="5"/>
      <c r="G525" s="6" t="e">
        <f t="shared" si="81"/>
        <v>#DIV/0!</v>
      </c>
      <c r="H525" s="56"/>
      <c r="I525" s="56"/>
      <c r="J525" s="56"/>
    </row>
    <row r="526" spans="1:10" ht="17.100000000000001" hidden="1" customHeight="1" x14ac:dyDescent="0.25">
      <c r="A526" s="27"/>
      <c r="B526" s="1699"/>
      <c r="C526" s="1700"/>
      <c r="D526" s="1701"/>
      <c r="E526" s="24" t="s">
        <v>96</v>
      </c>
      <c r="F526" s="5"/>
      <c r="G526" s="6" t="e">
        <f t="shared" si="81"/>
        <v>#DIV/0!</v>
      </c>
      <c r="H526" s="56"/>
      <c r="I526" s="56"/>
      <c r="J526" s="56"/>
    </row>
    <row r="527" spans="1:10" ht="17.100000000000001" hidden="1" customHeight="1" x14ac:dyDescent="0.25">
      <c r="A527" s="27"/>
      <c r="B527" s="1699"/>
      <c r="C527" s="1700"/>
      <c r="D527" s="1701"/>
      <c r="E527" s="24" t="s">
        <v>96</v>
      </c>
      <c r="F527" s="5"/>
      <c r="G527" s="6" t="e">
        <f t="shared" si="81"/>
        <v>#DIV/0!</v>
      </c>
      <c r="H527" s="56"/>
      <c r="I527" s="56"/>
      <c r="J527" s="56"/>
    </row>
    <row r="528" spans="1:10" ht="17.100000000000001" hidden="1" customHeight="1" x14ac:dyDescent="0.25">
      <c r="A528" s="27"/>
      <c r="B528" s="1699"/>
      <c r="C528" s="1700"/>
      <c r="D528" s="1701"/>
      <c r="E528" s="24" t="s">
        <v>96</v>
      </c>
      <c r="F528" s="5"/>
      <c r="G528" s="6" t="e">
        <f t="shared" si="81"/>
        <v>#DIV/0!</v>
      </c>
      <c r="H528" s="56"/>
      <c r="I528" s="56"/>
      <c r="J528" s="56"/>
    </row>
    <row r="529" spans="1:15" ht="17.100000000000001" hidden="1" customHeight="1" thickBot="1" x14ac:dyDescent="0.3">
      <c r="A529" s="27"/>
      <c r="B529" s="1699"/>
      <c r="C529" s="1700"/>
      <c r="D529" s="1701"/>
      <c r="E529" s="24" t="s">
        <v>96</v>
      </c>
      <c r="F529" s="5"/>
      <c r="G529" s="6" t="e">
        <f t="shared" si="81"/>
        <v>#DIV/0!</v>
      </c>
      <c r="H529" s="56"/>
      <c r="I529" s="56"/>
      <c r="J529" s="56"/>
    </row>
    <row r="530" spans="1:15" ht="20.45" customHeight="1" x14ac:dyDescent="0.25">
      <c r="A530" s="1637" t="s">
        <v>70</v>
      </c>
      <c r="B530" s="1638"/>
      <c r="C530" s="1638"/>
      <c r="D530" s="1638"/>
      <c r="E530" s="1638"/>
      <c r="F530" s="1638"/>
      <c r="G530" s="1639"/>
      <c r="H530" s="8">
        <f>H414+H415+H426+H458+H496</f>
        <v>575340</v>
      </c>
      <c r="I530" s="8">
        <f t="shared" ref="I530:J530" si="88">I414+I415+I426+I458+I496</f>
        <v>490203</v>
      </c>
      <c r="J530" s="8">
        <f t="shared" si="88"/>
        <v>494211</v>
      </c>
    </row>
    <row r="531" spans="1:15" ht="12" customHeight="1" x14ac:dyDescent="0.25"/>
    <row r="532" spans="1:15" ht="21" customHeight="1" x14ac:dyDescent="0.25">
      <c r="B532" s="1696" t="s">
        <v>172</v>
      </c>
      <c r="C532" s="1696"/>
      <c r="D532" s="1696"/>
      <c r="E532" s="1696"/>
      <c r="F532" s="1696"/>
      <c r="G532" s="1696"/>
      <c r="H532" s="1696"/>
      <c r="I532" s="1696"/>
      <c r="J532" s="1696"/>
    </row>
    <row r="533" spans="1:15" ht="23.1" customHeight="1" x14ac:dyDescent="0.25">
      <c r="A533" s="1779" t="s">
        <v>106</v>
      </c>
      <c r="B533" s="1779" t="s">
        <v>0</v>
      </c>
      <c r="C533" s="1779" t="s">
        <v>105</v>
      </c>
      <c r="D533" s="1784"/>
      <c r="E533" s="1781" t="s">
        <v>82</v>
      </c>
      <c r="F533" s="1782" t="s">
        <v>35</v>
      </c>
      <c r="G533" s="1783" t="s">
        <v>111</v>
      </c>
      <c r="H533" s="1698" t="s">
        <v>104</v>
      </c>
      <c r="I533" s="1698"/>
      <c r="J533" s="1698"/>
    </row>
    <row r="534" spans="1:15" ht="23.1" customHeight="1" x14ac:dyDescent="0.25">
      <c r="A534" s="1780"/>
      <c r="B534" s="1780"/>
      <c r="C534" s="1780"/>
      <c r="D534" s="1785"/>
      <c r="E534" s="1781"/>
      <c r="F534" s="1782"/>
      <c r="G534" s="1783"/>
      <c r="H534" s="55">
        <f>H14</f>
        <v>2026</v>
      </c>
      <c r="I534" s="55">
        <f t="shared" ref="I534:J534" si="89">I14</f>
        <v>2027</v>
      </c>
      <c r="J534" s="55">
        <f t="shared" si="89"/>
        <v>2028</v>
      </c>
    </row>
    <row r="535" spans="1:15" ht="15.95" customHeight="1" x14ac:dyDescent="0.25">
      <c r="A535" s="68">
        <v>1</v>
      </c>
      <c r="B535" s="68">
        <v>2</v>
      </c>
      <c r="C535" s="1675">
        <v>3</v>
      </c>
      <c r="D535" s="1676"/>
      <c r="E535" s="69">
        <v>4</v>
      </c>
      <c r="F535" s="69">
        <v>5</v>
      </c>
      <c r="G535" s="69">
        <v>6</v>
      </c>
      <c r="H535" s="97">
        <v>7</v>
      </c>
      <c r="I535" s="97">
        <v>8</v>
      </c>
      <c r="J535" s="97">
        <v>9</v>
      </c>
    </row>
    <row r="536" spans="1:15" s="48" customFormat="1" ht="15.95" customHeight="1" x14ac:dyDescent="0.25">
      <c r="A536" s="614">
        <v>1</v>
      </c>
      <c r="B536" s="528">
        <v>344</v>
      </c>
      <c r="C536" s="1673" t="s">
        <v>72</v>
      </c>
      <c r="D536" s="1674"/>
      <c r="E536" s="612" t="s">
        <v>117</v>
      </c>
      <c r="F536" s="255" t="s">
        <v>117</v>
      </c>
      <c r="G536" s="613" t="s">
        <v>117</v>
      </c>
      <c r="H536" s="613" t="s">
        <v>117</v>
      </c>
      <c r="I536" s="613" t="s">
        <v>117</v>
      </c>
      <c r="J536" s="613" t="s">
        <v>117</v>
      </c>
      <c r="K536" s="1671" t="s">
        <v>378</v>
      </c>
      <c r="L536" s="1672"/>
      <c r="M536" s="296" t="s">
        <v>385</v>
      </c>
      <c r="N536" s="293" t="s">
        <v>386</v>
      </c>
      <c r="O536" s="297" t="s">
        <v>387</v>
      </c>
    </row>
    <row r="537" spans="1:15" s="48" customFormat="1" ht="17.100000000000001" customHeight="1" x14ac:dyDescent="0.25">
      <c r="A537" s="1085"/>
      <c r="B537" s="633"/>
      <c r="C537" s="1630" t="s">
        <v>580</v>
      </c>
      <c r="D537" s="1631"/>
      <c r="E537" s="75" t="s">
        <v>156</v>
      </c>
      <c r="F537" s="61">
        <v>100</v>
      </c>
      <c r="G537" s="6">
        <f t="shared" ref="G537:G584" si="90">H537/F537</f>
        <v>1480.79</v>
      </c>
      <c r="H537" s="56">
        <v>148079</v>
      </c>
      <c r="I537" s="56">
        <v>50000</v>
      </c>
      <c r="J537" s="56">
        <v>50000</v>
      </c>
      <c r="K537" s="291" t="s">
        <v>379</v>
      </c>
      <c r="L537" s="292" t="s">
        <v>380</v>
      </c>
      <c r="M537" s="289">
        <v>875.2</v>
      </c>
      <c r="N537" s="289">
        <v>0.186</v>
      </c>
      <c r="O537" s="290">
        <f>M537*N537</f>
        <v>162.78720000000001</v>
      </c>
    </row>
    <row r="538" spans="1:15" s="48" customFormat="1" ht="17.100000000000001" customHeight="1" x14ac:dyDescent="0.25">
      <c r="A538" s="1086"/>
      <c r="B538" s="633"/>
      <c r="C538" s="1630" t="s">
        <v>581</v>
      </c>
      <c r="D538" s="1631"/>
      <c r="E538" s="75" t="s">
        <v>156</v>
      </c>
      <c r="F538" s="61">
        <v>1</v>
      </c>
      <c r="G538" s="6">
        <f t="shared" si="90"/>
        <v>400</v>
      </c>
      <c r="H538" s="56">
        <v>400</v>
      </c>
      <c r="I538" s="56">
        <v>50000</v>
      </c>
      <c r="J538" s="56">
        <v>50000</v>
      </c>
      <c r="K538" s="291" t="s">
        <v>381</v>
      </c>
      <c r="L538" s="292" t="s">
        <v>382</v>
      </c>
      <c r="M538" s="289">
        <v>875.2</v>
      </c>
      <c r="N538" s="289">
        <v>0.16900000000000001</v>
      </c>
      <c r="O538" s="290">
        <f>M538*N538</f>
        <v>147.90880000000001</v>
      </c>
    </row>
    <row r="539" spans="1:15" s="48" customFormat="1" ht="17.100000000000001" customHeight="1" x14ac:dyDescent="0.25">
      <c r="A539" s="632"/>
      <c r="B539" s="633"/>
      <c r="C539" s="1624" t="s">
        <v>1142</v>
      </c>
      <c r="D539" s="1625"/>
      <c r="E539" s="75" t="s">
        <v>96</v>
      </c>
      <c r="F539" s="61">
        <v>1</v>
      </c>
      <c r="G539" s="6">
        <f t="shared" si="90"/>
        <v>1820</v>
      </c>
      <c r="H539" s="56">
        <v>1820</v>
      </c>
      <c r="I539" s="56"/>
      <c r="J539" s="56"/>
    </row>
    <row r="540" spans="1:15" s="48" customFormat="1" ht="17.100000000000001" customHeight="1" x14ac:dyDescent="0.25">
      <c r="A540" s="632"/>
      <c r="B540" s="633"/>
      <c r="C540" s="1624" t="s">
        <v>1143</v>
      </c>
      <c r="D540" s="1625"/>
      <c r="E540" s="75" t="s">
        <v>96</v>
      </c>
      <c r="F540" s="61">
        <v>300</v>
      </c>
      <c r="G540" s="6">
        <f t="shared" si="90"/>
        <v>332.6</v>
      </c>
      <c r="H540" s="56">
        <v>99780</v>
      </c>
      <c r="I540" s="56"/>
      <c r="J540" s="56"/>
    </row>
    <row r="541" spans="1:15" s="48" customFormat="1" ht="17.100000000000001" customHeight="1" x14ac:dyDescent="0.25">
      <c r="A541" s="632"/>
      <c r="B541" s="633"/>
      <c r="C541" s="1624" t="s">
        <v>1144</v>
      </c>
      <c r="D541" s="1625"/>
      <c r="E541" s="75" t="s">
        <v>96</v>
      </c>
      <c r="F541" s="61">
        <v>20</v>
      </c>
      <c r="G541" s="6">
        <f t="shared" si="90"/>
        <v>160</v>
      </c>
      <c r="H541" s="56">
        <v>3200</v>
      </c>
      <c r="I541" s="56"/>
      <c r="J541" s="56"/>
    </row>
    <row r="542" spans="1:15" s="48" customFormat="1" ht="17.100000000000001" customHeight="1" x14ac:dyDescent="0.25">
      <c r="A542" s="632"/>
      <c r="B542" s="633"/>
      <c r="C542" s="1665" t="s">
        <v>1145</v>
      </c>
      <c r="D542" s="1625"/>
      <c r="E542" s="75" t="s">
        <v>96</v>
      </c>
      <c r="F542" s="61">
        <v>36</v>
      </c>
      <c r="G542" s="6">
        <f t="shared" ref="G542:G574" si="91">H542/F542</f>
        <v>61.111111111111114</v>
      </c>
      <c r="H542" s="56">
        <v>2200</v>
      </c>
      <c r="I542" s="56"/>
      <c r="J542" s="56"/>
    </row>
    <row r="543" spans="1:15" s="48" customFormat="1" ht="17.100000000000001" customHeight="1" x14ac:dyDescent="0.25">
      <c r="A543" s="632"/>
      <c r="B543" s="633"/>
      <c r="C543" s="1665" t="s">
        <v>1146</v>
      </c>
      <c r="D543" s="1625"/>
      <c r="E543" s="75" t="s">
        <v>96</v>
      </c>
      <c r="F543" s="61">
        <v>10</v>
      </c>
      <c r="G543" s="6">
        <f t="shared" si="91"/>
        <v>560</v>
      </c>
      <c r="H543" s="56">
        <v>5600</v>
      </c>
      <c r="I543" s="56"/>
      <c r="J543" s="56"/>
    </row>
    <row r="544" spans="1:15" s="48" customFormat="1" ht="17.100000000000001" customHeight="1" x14ac:dyDescent="0.25">
      <c r="A544" s="632"/>
      <c r="B544" s="633"/>
      <c r="C544" s="1665" t="s">
        <v>1147</v>
      </c>
      <c r="D544" s="1625"/>
      <c r="E544" s="75" t="s">
        <v>96</v>
      </c>
      <c r="F544" s="61">
        <v>16</v>
      </c>
      <c r="G544" s="6">
        <f t="shared" si="91"/>
        <v>262.5</v>
      </c>
      <c r="H544" s="56">
        <v>4200</v>
      </c>
      <c r="I544" s="56"/>
      <c r="J544" s="56"/>
    </row>
    <row r="545" spans="1:10" s="48" customFormat="1" ht="17.100000000000001" customHeight="1" x14ac:dyDescent="0.25">
      <c r="A545" s="632"/>
      <c r="B545" s="633"/>
      <c r="C545" s="1665" t="s">
        <v>1148</v>
      </c>
      <c r="D545" s="1625"/>
      <c r="E545" s="75" t="s">
        <v>96</v>
      </c>
      <c r="F545" s="61">
        <v>9</v>
      </c>
      <c r="G545" s="6">
        <f t="shared" si="91"/>
        <v>92</v>
      </c>
      <c r="H545" s="56">
        <v>828</v>
      </c>
      <c r="I545" s="56"/>
      <c r="J545" s="56"/>
    </row>
    <row r="546" spans="1:10" s="48" customFormat="1" ht="17.100000000000001" customHeight="1" x14ac:dyDescent="0.25">
      <c r="A546" s="632"/>
      <c r="B546" s="633"/>
      <c r="C546" s="1624" t="s">
        <v>1149</v>
      </c>
      <c r="D546" s="1625"/>
      <c r="E546" s="75" t="s">
        <v>96</v>
      </c>
      <c r="F546" s="61">
        <v>8</v>
      </c>
      <c r="G546" s="6">
        <f t="shared" si="91"/>
        <v>385.75</v>
      </c>
      <c r="H546" s="56">
        <v>3086</v>
      </c>
      <c r="I546" s="56"/>
      <c r="J546" s="56"/>
    </row>
    <row r="547" spans="1:10" s="48" customFormat="1" ht="17.100000000000001" customHeight="1" x14ac:dyDescent="0.25">
      <c r="A547" s="632"/>
      <c r="B547" s="633"/>
      <c r="C547" s="1624" t="s">
        <v>1150</v>
      </c>
      <c r="D547" s="1625"/>
      <c r="E547" s="75" t="s">
        <v>96</v>
      </c>
      <c r="F547" s="61">
        <v>200</v>
      </c>
      <c r="G547" s="6">
        <f t="shared" si="91"/>
        <v>3.2</v>
      </c>
      <c r="H547" s="56">
        <v>640</v>
      </c>
      <c r="I547" s="56"/>
      <c r="J547" s="56"/>
    </row>
    <row r="548" spans="1:10" s="48" customFormat="1" ht="17.100000000000001" customHeight="1" x14ac:dyDescent="0.25">
      <c r="A548" s="632"/>
      <c r="B548" s="633"/>
      <c r="C548" s="1624" t="s">
        <v>1151</v>
      </c>
      <c r="D548" s="1625"/>
      <c r="E548" s="75" t="s">
        <v>96</v>
      </c>
      <c r="F548" s="61">
        <v>200</v>
      </c>
      <c r="G548" s="6">
        <f t="shared" si="91"/>
        <v>2.1</v>
      </c>
      <c r="H548" s="56">
        <v>420</v>
      </c>
      <c r="I548" s="56"/>
      <c r="J548" s="56"/>
    </row>
    <row r="549" spans="1:10" s="48" customFormat="1" ht="17.100000000000001" customHeight="1" x14ac:dyDescent="0.25">
      <c r="A549" s="632"/>
      <c r="B549" s="633"/>
      <c r="C549" s="1624" t="s">
        <v>1152</v>
      </c>
      <c r="D549" s="1625"/>
      <c r="E549" s="75" t="s">
        <v>96</v>
      </c>
      <c r="F549" s="61">
        <v>20</v>
      </c>
      <c r="G549" s="6">
        <f t="shared" si="91"/>
        <v>545</v>
      </c>
      <c r="H549" s="56">
        <v>10900</v>
      </c>
      <c r="I549" s="56"/>
      <c r="J549" s="56"/>
    </row>
    <row r="550" spans="1:10" s="48" customFormat="1" ht="17.100000000000001" customHeight="1" x14ac:dyDescent="0.25">
      <c r="A550" s="632"/>
      <c r="B550" s="633"/>
      <c r="C550" s="1624" t="s">
        <v>1153</v>
      </c>
      <c r="D550" s="1625"/>
      <c r="E550" s="75" t="s">
        <v>96</v>
      </c>
      <c r="F550" s="61">
        <v>30</v>
      </c>
      <c r="G550" s="6">
        <f t="shared" si="91"/>
        <v>115.4</v>
      </c>
      <c r="H550" s="56">
        <v>3462</v>
      </c>
      <c r="I550" s="56"/>
      <c r="J550" s="56"/>
    </row>
    <row r="551" spans="1:10" s="48" customFormat="1" ht="17.100000000000001" customHeight="1" x14ac:dyDescent="0.25">
      <c r="A551" s="632"/>
      <c r="B551" s="633"/>
      <c r="C551" s="1624" t="s">
        <v>1154</v>
      </c>
      <c r="D551" s="1625"/>
      <c r="E551" s="75" t="s">
        <v>96</v>
      </c>
      <c r="F551" s="61">
        <v>32</v>
      </c>
      <c r="G551" s="6">
        <f t="shared" si="91"/>
        <v>49.25</v>
      </c>
      <c r="H551" s="56">
        <v>1576</v>
      </c>
      <c r="I551" s="56"/>
      <c r="J551" s="56"/>
    </row>
    <row r="552" spans="1:10" s="48" customFormat="1" ht="17.100000000000001" customHeight="1" x14ac:dyDescent="0.25">
      <c r="A552" s="632"/>
      <c r="B552" s="633"/>
      <c r="C552" s="1624" t="s">
        <v>1155</v>
      </c>
      <c r="D552" s="1625"/>
      <c r="E552" s="75" t="s">
        <v>96</v>
      </c>
      <c r="F552" s="61">
        <v>10</v>
      </c>
      <c r="G552" s="6">
        <f t="shared" si="91"/>
        <v>110</v>
      </c>
      <c r="H552" s="56">
        <v>1100</v>
      </c>
      <c r="I552" s="56"/>
      <c r="J552" s="56"/>
    </row>
    <row r="553" spans="1:10" s="48" customFormat="1" ht="17.100000000000001" customHeight="1" x14ac:dyDescent="0.25">
      <c r="A553" s="632"/>
      <c r="B553" s="633"/>
      <c r="C553" s="1624" t="s">
        <v>1156</v>
      </c>
      <c r="D553" s="1625"/>
      <c r="E553" s="75" t="s">
        <v>96</v>
      </c>
      <c r="F553" s="61">
        <v>10</v>
      </c>
      <c r="G553" s="6">
        <f t="shared" si="91"/>
        <v>350</v>
      </c>
      <c r="H553" s="56">
        <v>3500</v>
      </c>
      <c r="I553" s="56"/>
      <c r="J553" s="56"/>
    </row>
    <row r="554" spans="1:10" s="48" customFormat="1" ht="17.100000000000001" customHeight="1" x14ac:dyDescent="0.25">
      <c r="A554" s="632"/>
      <c r="B554" s="633"/>
      <c r="C554" s="1624" t="s">
        <v>1157</v>
      </c>
      <c r="D554" s="1625"/>
      <c r="E554" s="75" t="s">
        <v>96</v>
      </c>
      <c r="F554" s="61">
        <v>10</v>
      </c>
      <c r="G554" s="6">
        <f t="shared" si="91"/>
        <v>612</v>
      </c>
      <c r="H554" s="56">
        <v>6120</v>
      </c>
      <c r="I554" s="56"/>
      <c r="J554" s="56"/>
    </row>
    <row r="555" spans="1:10" s="48" customFormat="1" ht="17.100000000000001" hidden="1" customHeight="1" x14ac:dyDescent="0.25">
      <c r="A555" s="632"/>
      <c r="B555" s="633"/>
      <c r="C555" s="1624"/>
      <c r="D555" s="1625"/>
      <c r="E555" s="75" t="s">
        <v>96</v>
      </c>
      <c r="F555" s="61"/>
      <c r="G555" s="6" t="e">
        <f t="shared" si="91"/>
        <v>#DIV/0!</v>
      </c>
      <c r="H555" s="56"/>
      <c r="I555" s="56"/>
      <c r="J555" s="56"/>
    </row>
    <row r="556" spans="1:10" s="48" customFormat="1" ht="17.100000000000001" hidden="1" customHeight="1" x14ac:dyDescent="0.25">
      <c r="A556" s="632"/>
      <c r="B556" s="633"/>
      <c r="C556" s="1624"/>
      <c r="D556" s="1625"/>
      <c r="E556" s="75" t="s">
        <v>96</v>
      </c>
      <c r="F556" s="61"/>
      <c r="G556" s="6" t="e">
        <f t="shared" si="91"/>
        <v>#DIV/0!</v>
      </c>
      <c r="H556" s="56"/>
      <c r="I556" s="56"/>
      <c r="J556" s="56"/>
    </row>
    <row r="557" spans="1:10" s="48" customFormat="1" ht="17.100000000000001" hidden="1" customHeight="1" x14ac:dyDescent="0.25">
      <c r="A557" s="632"/>
      <c r="B557" s="633"/>
      <c r="C557" s="1624"/>
      <c r="D557" s="1625"/>
      <c r="E557" s="75" t="s">
        <v>96</v>
      </c>
      <c r="F557" s="61"/>
      <c r="G557" s="6" t="e">
        <f t="shared" si="91"/>
        <v>#DIV/0!</v>
      </c>
      <c r="H557" s="56"/>
      <c r="I557" s="56"/>
      <c r="J557" s="56"/>
    </row>
    <row r="558" spans="1:10" s="48" customFormat="1" ht="17.100000000000001" hidden="1" customHeight="1" x14ac:dyDescent="0.25">
      <c r="A558" s="632"/>
      <c r="B558" s="633"/>
      <c r="C558" s="1624"/>
      <c r="D558" s="1625"/>
      <c r="E558" s="75" t="s">
        <v>96</v>
      </c>
      <c r="F558" s="61"/>
      <c r="G558" s="6" t="e">
        <f t="shared" si="91"/>
        <v>#DIV/0!</v>
      </c>
      <c r="H558" s="56"/>
      <c r="I558" s="56"/>
      <c r="J558" s="56"/>
    </row>
    <row r="559" spans="1:10" s="48" customFormat="1" ht="17.100000000000001" hidden="1" customHeight="1" x14ac:dyDescent="0.25">
      <c r="A559" s="632"/>
      <c r="B559" s="633"/>
      <c r="C559" s="1624"/>
      <c r="D559" s="1625"/>
      <c r="E559" s="75" t="s">
        <v>96</v>
      </c>
      <c r="F559" s="61"/>
      <c r="G559" s="6" t="e">
        <f t="shared" si="91"/>
        <v>#DIV/0!</v>
      </c>
      <c r="H559" s="56"/>
      <c r="I559" s="56"/>
      <c r="J559" s="56"/>
    </row>
    <row r="560" spans="1:10" s="48" customFormat="1" ht="17.100000000000001" hidden="1" customHeight="1" x14ac:dyDescent="0.25">
      <c r="A560" s="632"/>
      <c r="B560" s="633"/>
      <c r="C560" s="1624"/>
      <c r="D560" s="1625"/>
      <c r="E560" s="75" t="s">
        <v>96</v>
      </c>
      <c r="F560" s="61"/>
      <c r="G560" s="6" t="e">
        <f t="shared" si="91"/>
        <v>#DIV/0!</v>
      </c>
      <c r="H560" s="56"/>
      <c r="I560" s="56"/>
      <c r="J560" s="56"/>
    </row>
    <row r="561" spans="1:10" s="48" customFormat="1" ht="17.100000000000001" hidden="1" customHeight="1" x14ac:dyDescent="0.25">
      <c r="A561" s="632"/>
      <c r="B561" s="633"/>
      <c r="C561" s="1624"/>
      <c r="D561" s="1625"/>
      <c r="E561" s="75" t="s">
        <v>96</v>
      </c>
      <c r="F561" s="61"/>
      <c r="G561" s="6" t="e">
        <f t="shared" si="91"/>
        <v>#DIV/0!</v>
      </c>
      <c r="H561" s="56"/>
      <c r="I561" s="56"/>
      <c r="J561" s="56"/>
    </row>
    <row r="562" spans="1:10" s="48" customFormat="1" ht="17.100000000000001" hidden="1" customHeight="1" x14ac:dyDescent="0.25">
      <c r="A562" s="632"/>
      <c r="B562" s="633"/>
      <c r="C562" s="1624"/>
      <c r="D562" s="1625"/>
      <c r="E562" s="75" t="s">
        <v>96</v>
      </c>
      <c r="F562" s="61"/>
      <c r="G562" s="6" t="e">
        <f t="shared" si="91"/>
        <v>#DIV/0!</v>
      </c>
      <c r="H562" s="56"/>
      <c r="I562" s="56"/>
      <c r="J562" s="56"/>
    </row>
    <row r="563" spans="1:10" s="48" customFormat="1" ht="17.100000000000001" hidden="1" customHeight="1" x14ac:dyDescent="0.25">
      <c r="A563" s="632"/>
      <c r="B563" s="633"/>
      <c r="C563" s="1624"/>
      <c r="D563" s="1625"/>
      <c r="E563" s="75" t="s">
        <v>96</v>
      </c>
      <c r="F563" s="61"/>
      <c r="G563" s="6" t="e">
        <f t="shared" si="91"/>
        <v>#DIV/0!</v>
      </c>
      <c r="H563" s="56"/>
      <c r="I563" s="56"/>
      <c r="J563" s="56"/>
    </row>
    <row r="564" spans="1:10" s="48" customFormat="1" ht="17.100000000000001" hidden="1" customHeight="1" x14ac:dyDescent="0.25">
      <c r="A564" s="632"/>
      <c r="B564" s="633"/>
      <c r="C564" s="1624"/>
      <c r="D564" s="1625"/>
      <c r="E564" s="75" t="s">
        <v>96</v>
      </c>
      <c r="F564" s="61"/>
      <c r="G564" s="6" t="e">
        <f t="shared" si="91"/>
        <v>#DIV/0!</v>
      </c>
      <c r="H564" s="56"/>
      <c r="I564" s="56"/>
      <c r="J564" s="56"/>
    </row>
    <row r="565" spans="1:10" s="48" customFormat="1" ht="17.100000000000001" hidden="1" customHeight="1" x14ac:dyDescent="0.25">
      <c r="A565" s="632"/>
      <c r="B565" s="633"/>
      <c r="C565" s="1624"/>
      <c r="D565" s="1625"/>
      <c r="E565" s="75" t="s">
        <v>96</v>
      </c>
      <c r="F565" s="61"/>
      <c r="G565" s="6" t="e">
        <f t="shared" si="91"/>
        <v>#DIV/0!</v>
      </c>
      <c r="H565" s="56"/>
      <c r="I565" s="56"/>
      <c r="J565" s="56"/>
    </row>
    <row r="566" spans="1:10" s="48" customFormat="1" ht="17.100000000000001" hidden="1" customHeight="1" x14ac:dyDescent="0.25">
      <c r="A566" s="632"/>
      <c r="B566" s="633"/>
      <c r="C566" s="1624"/>
      <c r="D566" s="1625"/>
      <c r="E566" s="75" t="s">
        <v>96</v>
      </c>
      <c r="F566" s="61"/>
      <c r="G566" s="6" t="e">
        <f t="shared" si="91"/>
        <v>#DIV/0!</v>
      </c>
      <c r="H566" s="56"/>
      <c r="I566" s="56"/>
      <c r="J566" s="56"/>
    </row>
    <row r="567" spans="1:10" s="48" customFormat="1" ht="17.100000000000001" hidden="1" customHeight="1" x14ac:dyDescent="0.25">
      <c r="A567" s="632"/>
      <c r="B567" s="633"/>
      <c r="C567" s="1624"/>
      <c r="D567" s="1625"/>
      <c r="E567" s="75" t="s">
        <v>96</v>
      </c>
      <c r="F567" s="61"/>
      <c r="G567" s="6" t="e">
        <f t="shared" si="91"/>
        <v>#DIV/0!</v>
      </c>
      <c r="H567" s="56"/>
      <c r="I567" s="56"/>
      <c r="J567" s="56"/>
    </row>
    <row r="568" spans="1:10" s="48" customFormat="1" ht="17.100000000000001" hidden="1" customHeight="1" x14ac:dyDescent="0.25">
      <c r="A568" s="632"/>
      <c r="B568" s="633"/>
      <c r="C568" s="1624"/>
      <c r="D568" s="1625"/>
      <c r="E568" s="75" t="s">
        <v>96</v>
      </c>
      <c r="F568" s="61"/>
      <c r="G568" s="6" t="e">
        <f t="shared" si="91"/>
        <v>#DIV/0!</v>
      </c>
      <c r="H568" s="56"/>
      <c r="I568" s="56"/>
      <c r="J568" s="56"/>
    </row>
    <row r="569" spans="1:10" s="48" customFormat="1" ht="17.100000000000001" hidden="1" customHeight="1" x14ac:dyDescent="0.25">
      <c r="A569" s="632"/>
      <c r="B569" s="633"/>
      <c r="C569" s="1624"/>
      <c r="D569" s="1625"/>
      <c r="E569" s="75" t="s">
        <v>96</v>
      </c>
      <c r="F569" s="61"/>
      <c r="G569" s="6" t="e">
        <f t="shared" si="91"/>
        <v>#DIV/0!</v>
      </c>
      <c r="H569" s="56"/>
      <c r="I569" s="56"/>
      <c r="J569" s="56"/>
    </row>
    <row r="570" spans="1:10" s="48" customFormat="1" ht="17.100000000000001" hidden="1" customHeight="1" x14ac:dyDescent="0.25">
      <c r="A570" s="632"/>
      <c r="B570" s="633"/>
      <c r="C570" s="1665"/>
      <c r="D570" s="1625"/>
      <c r="E570" s="75" t="s">
        <v>96</v>
      </c>
      <c r="F570" s="61"/>
      <c r="G570" s="6" t="e">
        <f t="shared" si="91"/>
        <v>#DIV/0!</v>
      </c>
      <c r="H570" s="56"/>
      <c r="I570" s="56"/>
      <c r="J570" s="56"/>
    </row>
    <row r="571" spans="1:10" s="48" customFormat="1" ht="17.100000000000001" hidden="1" customHeight="1" x14ac:dyDescent="0.25">
      <c r="A571" s="632"/>
      <c r="B571" s="633"/>
      <c r="C571" s="1665"/>
      <c r="D571" s="1625"/>
      <c r="E571" s="75" t="s">
        <v>96</v>
      </c>
      <c r="F571" s="61"/>
      <c r="G571" s="6" t="e">
        <f t="shared" si="91"/>
        <v>#DIV/0!</v>
      </c>
      <c r="H571" s="56"/>
      <c r="I571" s="56"/>
      <c r="J571" s="56"/>
    </row>
    <row r="572" spans="1:10" s="48" customFormat="1" ht="17.100000000000001" hidden="1" customHeight="1" x14ac:dyDescent="0.25">
      <c r="A572" s="632"/>
      <c r="B572" s="633"/>
      <c r="C572" s="1665"/>
      <c r="D572" s="1625"/>
      <c r="E572" s="75" t="s">
        <v>96</v>
      </c>
      <c r="F572" s="61"/>
      <c r="G572" s="6" t="e">
        <f t="shared" si="91"/>
        <v>#DIV/0!</v>
      </c>
      <c r="H572" s="56"/>
      <c r="I572" s="56"/>
      <c r="J572" s="56"/>
    </row>
    <row r="573" spans="1:10" s="48" customFormat="1" ht="17.100000000000001" hidden="1" customHeight="1" x14ac:dyDescent="0.25">
      <c r="A573" s="632"/>
      <c r="B573" s="633"/>
      <c r="C573" s="1665"/>
      <c r="D573" s="1625"/>
      <c r="E573" s="75" t="s">
        <v>96</v>
      </c>
      <c r="F573" s="61"/>
      <c r="G573" s="6" t="e">
        <f t="shared" si="91"/>
        <v>#DIV/0!</v>
      </c>
      <c r="H573" s="56"/>
      <c r="I573" s="56"/>
      <c r="J573" s="56"/>
    </row>
    <row r="574" spans="1:10" s="48" customFormat="1" ht="17.100000000000001" hidden="1" customHeight="1" x14ac:dyDescent="0.25">
      <c r="A574" s="632"/>
      <c r="B574" s="633"/>
      <c r="C574" s="1665"/>
      <c r="D574" s="1625"/>
      <c r="E574" s="75" t="s">
        <v>96</v>
      </c>
      <c r="F574" s="61"/>
      <c r="G574" s="6" t="e">
        <f t="shared" si="91"/>
        <v>#DIV/0!</v>
      </c>
      <c r="H574" s="56"/>
      <c r="I574" s="56"/>
      <c r="J574" s="56"/>
    </row>
    <row r="575" spans="1:10" s="48" customFormat="1" ht="17.100000000000001" hidden="1" customHeight="1" x14ac:dyDescent="0.25">
      <c r="A575" s="632"/>
      <c r="B575" s="633"/>
      <c r="C575" s="1624"/>
      <c r="D575" s="1625"/>
      <c r="E575" s="75" t="s">
        <v>96</v>
      </c>
      <c r="F575" s="61"/>
      <c r="G575" s="6" t="e">
        <f t="shared" si="90"/>
        <v>#DIV/0!</v>
      </c>
      <c r="H575" s="56"/>
      <c r="I575" s="56"/>
      <c r="J575" s="56"/>
    </row>
    <row r="576" spans="1:10" s="48" customFormat="1" ht="17.100000000000001" hidden="1" customHeight="1" x14ac:dyDescent="0.25">
      <c r="A576" s="632"/>
      <c r="B576" s="633"/>
      <c r="C576" s="1624"/>
      <c r="D576" s="1625"/>
      <c r="E576" s="75" t="s">
        <v>96</v>
      </c>
      <c r="F576" s="61"/>
      <c r="G576" s="6" t="e">
        <f t="shared" si="90"/>
        <v>#DIV/0!</v>
      </c>
      <c r="H576" s="56"/>
      <c r="I576" s="56"/>
      <c r="J576" s="56"/>
    </row>
    <row r="577" spans="1:10" s="48" customFormat="1" ht="17.100000000000001" hidden="1" customHeight="1" x14ac:dyDescent="0.25">
      <c r="A577" s="632"/>
      <c r="B577" s="633"/>
      <c r="C577" s="1624"/>
      <c r="D577" s="1625"/>
      <c r="E577" s="75" t="s">
        <v>96</v>
      </c>
      <c r="F577" s="61"/>
      <c r="G577" s="6" t="e">
        <f t="shared" si="90"/>
        <v>#DIV/0!</v>
      </c>
      <c r="H577" s="56"/>
      <c r="I577" s="56"/>
      <c r="J577" s="56"/>
    </row>
    <row r="578" spans="1:10" s="48" customFormat="1" ht="17.100000000000001" hidden="1" customHeight="1" x14ac:dyDescent="0.25">
      <c r="A578" s="632"/>
      <c r="B578" s="633"/>
      <c r="C578" s="1624"/>
      <c r="D578" s="1625"/>
      <c r="E578" s="75" t="s">
        <v>96</v>
      </c>
      <c r="F578" s="61"/>
      <c r="G578" s="6" t="e">
        <f t="shared" si="90"/>
        <v>#DIV/0!</v>
      </c>
      <c r="H578" s="56"/>
      <c r="I578" s="56"/>
      <c r="J578" s="56"/>
    </row>
    <row r="579" spans="1:10" s="48" customFormat="1" ht="17.100000000000001" hidden="1" customHeight="1" x14ac:dyDescent="0.25">
      <c r="A579" s="632"/>
      <c r="B579" s="633"/>
      <c r="C579" s="1624"/>
      <c r="D579" s="1625"/>
      <c r="E579" s="75" t="s">
        <v>96</v>
      </c>
      <c r="F579" s="61"/>
      <c r="G579" s="6" t="e">
        <f t="shared" si="90"/>
        <v>#DIV/0!</v>
      </c>
      <c r="H579" s="56"/>
      <c r="I579" s="56"/>
      <c r="J579" s="56"/>
    </row>
    <row r="580" spans="1:10" s="48" customFormat="1" ht="17.100000000000001" hidden="1" customHeight="1" x14ac:dyDescent="0.25">
      <c r="A580" s="632"/>
      <c r="B580" s="633"/>
      <c r="C580" s="1624"/>
      <c r="D580" s="1625"/>
      <c r="E580" s="75" t="s">
        <v>96</v>
      </c>
      <c r="F580" s="61"/>
      <c r="G580" s="6" t="e">
        <f t="shared" si="90"/>
        <v>#DIV/0!</v>
      </c>
      <c r="H580" s="56"/>
      <c r="I580" s="56"/>
      <c r="J580" s="56"/>
    </row>
    <row r="581" spans="1:10" s="48" customFormat="1" ht="17.100000000000001" hidden="1" customHeight="1" x14ac:dyDescent="0.25">
      <c r="A581" s="632"/>
      <c r="B581" s="633"/>
      <c r="C581" s="1624"/>
      <c r="D581" s="1625"/>
      <c r="E581" s="75" t="s">
        <v>96</v>
      </c>
      <c r="F581" s="61"/>
      <c r="G581" s="6" t="e">
        <f t="shared" si="90"/>
        <v>#DIV/0!</v>
      </c>
      <c r="H581" s="56"/>
      <c r="I581" s="56"/>
      <c r="J581" s="56"/>
    </row>
    <row r="582" spans="1:10" s="48" customFormat="1" ht="17.100000000000001" hidden="1" customHeight="1" x14ac:dyDescent="0.25">
      <c r="A582" s="632"/>
      <c r="B582" s="633"/>
      <c r="C582" s="1624"/>
      <c r="D582" s="1625"/>
      <c r="E582" s="75" t="s">
        <v>96</v>
      </c>
      <c r="F582" s="61"/>
      <c r="G582" s="6" t="e">
        <f t="shared" si="90"/>
        <v>#DIV/0!</v>
      </c>
      <c r="H582" s="56"/>
      <c r="I582" s="56"/>
      <c r="J582" s="56"/>
    </row>
    <row r="583" spans="1:10" s="48" customFormat="1" ht="17.100000000000001" hidden="1" customHeight="1" x14ac:dyDescent="0.25">
      <c r="A583" s="632"/>
      <c r="B583" s="633"/>
      <c r="C583" s="1624"/>
      <c r="D583" s="1625"/>
      <c r="E583" s="75" t="s">
        <v>96</v>
      </c>
      <c r="F583" s="61"/>
      <c r="G583" s="6" t="e">
        <f t="shared" si="90"/>
        <v>#DIV/0!</v>
      </c>
      <c r="H583" s="56"/>
      <c r="I583" s="56"/>
      <c r="J583" s="56"/>
    </row>
    <row r="584" spans="1:10" s="48" customFormat="1" ht="17.100000000000001" hidden="1" customHeight="1" x14ac:dyDescent="0.25">
      <c r="A584" s="635"/>
      <c r="B584" s="633"/>
      <c r="C584" s="1624"/>
      <c r="D584" s="1625"/>
      <c r="E584" s="75" t="s">
        <v>96</v>
      </c>
      <c r="F584" s="61"/>
      <c r="G584" s="6" t="e">
        <f t="shared" si="90"/>
        <v>#DIV/0!</v>
      </c>
      <c r="H584" s="56"/>
      <c r="I584" s="56"/>
      <c r="J584" s="56"/>
    </row>
    <row r="585" spans="1:10" s="48" customFormat="1" ht="15.95" customHeight="1" x14ac:dyDescent="0.25">
      <c r="A585" s="615"/>
      <c r="B585" s="1643" t="s">
        <v>582</v>
      </c>
      <c r="C585" s="1644"/>
      <c r="D585" s="1645"/>
      <c r="E585" s="32"/>
      <c r="F585" s="35"/>
      <c r="G585" s="33"/>
      <c r="H585" s="33">
        <f>SUM(H537:H584)</f>
        <v>296911</v>
      </c>
      <c r="I585" s="33">
        <f>SUM(I537:I584)</f>
        <v>100000</v>
      </c>
      <c r="J585" s="33">
        <f>SUM(J537:J584)</f>
        <v>100000</v>
      </c>
    </row>
    <row r="586" spans="1:10" s="48" customFormat="1" ht="15.95" customHeight="1" x14ac:dyDescent="0.25">
      <c r="A586" s="614">
        <v>2</v>
      </c>
      <c r="B586" s="528">
        <v>345</v>
      </c>
      <c r="C586" s="1777" t="s">
        <v>159</v>
      </c>
      <c r="D586" s="1778"/>
      <c r="E586" s="612" t="s">
        <v>117</v>
      </c>
      <c r="F586" s="255" t="s">
        <v>117</v>
      </c>
      <c r="G586" s="613" t="s">
        <v>117</v>
      </c>
      <c r="H586" s="613" t="s">
        <v>117</v>
      </c>
      <c r="I586" s="613" t="s">
        <v>117</v>
      </c>
      <c r="J586" s="613" t="s">
        <v>117</v>
      </c>
    </row>
    <row r="587" spans="1:10" s="48" customFormat="1" ht="17.100000000000001" customHeight="1" x14ac:dyDescent="0.25">
      <c r="A587" s="634"/>
      <c r="B587" s="633"/>
      <c r="C587" s="1665" t="s">
        <v>1158</v>
      </c>
      <c r="D587" s="1625"/>
      <c r="E587" s="75" t="s">
        <v>96</v>
      </c>
      <c r="F587" s="60">
        <v>100</v>
      </c>
      <c r="G587" s="6">
        <f t="shared" ref="G587:G612" si="92">H587/F587</f>
        <v>500</v>
      </c>
      <c r="H587" s="56">
        <v>50000</v>
      </c>
      <c r="I587" s="56">
        <v>50000</v>
      </c>
      <c r="J587" s="56">
        <v>50000</v>
      </c>
    </row>
    <row r="588" spans="1:10" s="48" customFormat="1" ht="17.100000000000001" hidden="1" customHeight="1" x14ac:dyDescent="0.25">
      <c r="A588" s="632"/>
      <c r="B588" s="633"/>
      <c r="C588" s="1665" t="s">
        <v>1159</v>
      </c>
      <c r="D588" s="1625"/>
      <c r="E588" s="75" t="s">
        <v>96</v>
      </c>
      <c r="F588" s="60"/>
      <c r="G588" s="6" t="e">
        <f t="shared" si="92"/>
        <v>#DIV/0!</v>
      </c>
      <c r="H588" s="56"/>
      <c r="I588" s="56"/>
      <c r="J588" s="56"/>
    </row>
    <row r="589" spans="1:10" s="48" customFormat="1" ht="17.100000000000001" customHeight="1" x14ac:dyDescent="0.25">
      <c r="A589" s="632"/>
      <c r="B589" s="633"/>
      <c r="C589" s="1665" t="s">
        <v>1160</v>
      </c>
      <c r="D589" s="1625"/>
      <c r="E589" s="75" t="s">
        <v>96</v>
      </c>
      <c r="F589" s="60">
        <v>50</v>
      </c>
      <c r="G589" s="6">
        <f t="shared" si="92"/>
        <v>500</v>
      </c>
      <c r="H589" s="56">
        <v>25000</v>
      </c>
      <c r="I589" s="56">
        <v>25000</v>
      </c>
      <c r="J589" s="56">
        <v>25000</v>
      </c>
    </row>
    <row r="590" spans="1:10" s="48" customFormat="1" ht="17.100000000000001" customHeight="1" x14ac:dyDescent="0.25">
      <c r="A590" s="632"/>
      <c r="B590" s="633"/>
      <c r="C590" s="1665" t="s">
        <v>1161</v>
      </c>
      <c r="D590" s="1625"/>
      <c r="E590" s="75" t="s">
        <v>96</v>
      </c>
      <c r="F590" s="60">
        <v>30</v>
      </c>
      <c r="G590" s="6">
        <f t="shared" si="92"/>
        <v>1166.6666666666667</v>
      </c>
      <c r="H590" s="56">
        <v>35000</v>
      </c>
      <c r="I590" s="56">
        <v>35000</v>
      </c>
      <c r="J590" s="56">
        <v>35000</v>
      </c>
    </row>
    <row r="591" spans="1:10" s="48" customFormat="1" ht="17.100000000000001" hidden="1" customHeight="1" x14ac:dyDescent="0.25">
      <c r="A591" s="632"/>
      <c r="B591" s="633"/>
      <c r="C591" s="1665"/>
      <c r="D591" s="1625"/>
      <c r="E591" s="75" t="s">
        <v>96</v>
      </c>
      <c r="F591" s="60"/>
      <c r="G591" s="6" t="e">
        <f t="shared" si="92"/>
        <v>#DIV/0!</v>
      </c>
      <c r="H591" s="56"/>
      <c r="I591" s="56"/>
      <c r="J591" s="56"/>
    </row>
    <row r="592" spans="1:10" s="48" customFormat="1" ht="17.100000000000001" hidden="1" customHeight="1" x14ac:dyDescent="0.25">
      <c r="A592" s="632"/>
      <c r="B592" s="633"/>
      <c r="C592" s="1665"/>
      <c r="D592" s="1625"/>
      <c r="E592" s="75" t="s">
        <v>96</v>
      </c>
      <c r="F592" s="60"/>
      <c r="G592" s="6" t="e">
        <f t="shared" si="92"/>
        <v>#DIV/0!</v>
      </c>
      <c r="H592" s="56"/>
      <c r="I592" s="97"/>
      <c r="J592" s="97"/>
    </row>
    <row r="593" spans="1:10" s="48" customFormat="1" ht="17.100000000000001" hidden="1" customHeight="1" x14ac:dyDescent="0.25">
      <c r="A593" s="632"/>
      <c r="B593" s="633"/>
      <c r="C593" s="1665"/>
      <c r="D593" s="1625"/>
      <c r="E593" s="75" t="s">
        <v>96</v>
      </c>
      <c r="F593" s="60"/>
      <c r="G593" s="6" t="e">
        <f t="shared" si="92"/>
        <v>#DIV/0!</v>
      </c>
      <c r="H593" s="56"/>
      <c r="I593" s="97"/>
      <c r="J593" s="97"/>
    </row>
    <row r="594" spans="1:10" s="48" customFormat="1" ht="17.100000000000001" hidden="1" customHeight="1" x14ac:dyDescent="0.25">
      <c r="A594" s="632"/>
      <c r="B594" s="633"/>
      <c r="C594" s="1665"/>
      <c r="D594" s="1625"/>
      <c r="E594" s="75" t="s">
        <v>96</v>
      </c>
      <c r="F594" s="60"/>
      <c r="G594" s="6" t="e">
        <f t="shared" si="92"/>
        <v>#DIV/0!</v>
      </c>
      <c r="H594" s="56"/>
      <c r="I594" s="97"/>
      <c r="J594" s="97"/>
    </row>
    <row r="595" spans="1:10" s="48" customFormat="1" ht="17.100000000000001" hidden="1" customHeight="1" x14ac:dyDescent="0.25">
      <c r="A595" s="632"/>
      <c r="B595" s="633"/>
      <c r="C595" s="1665"/>
      <c r="D595" s="1625"/>
      <c r="E595" s="75" t="s">
        <v>96</v>
      </c>
      <c r="F595" s="60"/>
      <c r="G595" s="6" t="e">
        <f t="shared" si="92"/>
        <v>#DIV/0!</v>
      </c>
      <c r="H595" s="56"/>
      <c r="I595" s="97"/>
      <c r="J595" s="97"/>
    </row>
    <row r="596" spans="1:10" s="48" customFormat="1" ht="17.100000000000001" hidden="1" customHeight="1" x14ac:dyDescent="0.25">
      <c r="A596" s="632"/>
      <c r="B596" s="633"/>
      <c r="C596" s="1665"/>
      <c r="D596" s="1625"/>
      <c r="E596" s="75" t="s">
        <v>96</v>
      </c>
      <c r="F596" s="60"/>
      <c r="G596" s="6" t="e">
        <f t="shared" si="92"/>
        <v>#DIV/0!</v>
      </c>
      <c r="H596" s="56"/>
      <c r="I596" s="97"/>
      <c r="J596" s="97"/>
    </row>
    <row r="597" spans="1:10" s="48" customFormat="1" ht="17.100000000000001" hidden="1" customHeight="1" x14ac:dyDescent="0.25">
      <c r="A597" s="632"/>
      <c r="B597" s="633"/>
      <c r="C597" s="1665"/>
      <c r="D597" s="1625"/>
      <c r="E597" s="75" t="s">
        <v>96</v>
      </c>
      <c r="F597" s="60"/>
      <c r="G597" s="6" t="e">
        <f t="shared" si="92"/>
        <v>#DIV/0!</v>
      </c>
      <c r="H597" s="56"/>
      <c r="I597" s="97"/>
      <c r="J597" s="97"/>
    </row>
    <row r="598" spans="1:10" s="48" customFormat="1" ht="17.100000000000001" hidden="1" customHeight="1" x14ac:dyDescent="0.25">
      <c r="A598" s="632"/>
      <c r="B598" s="633"/>
      <c r="C598" s="1665"/>
      <c r="D598" s="1625"/>
      <c r="E598" s="75" t="s">
        <v>96</v>
      </c>
      <c r="F598" s="60"/>
      <c r="G598" s="6" t="e">
        <f t="shared" si="92"/>
        <v>#DIV/0!</v>
      </c>
      <c r="H598" s="56"/>
      <c r="I598" s="97"/>
      <c r="J598" s="97"/>
    </row>
    <row r="599" spans="1:10" s="48" customFormat="1" ht="17.100000000000001" hidden="1" customHeight="1" x14ac:dyDescent="0.25">
      <c r="A599" s="632"/>
      <c r="B599" s="633"/>
      <c r="C599" s="1665"/>
      <c r="D599" s="1625"/>
      <c r="E599" s="75" t="s">
        <v>96</v>
      </c>
      <c r="F599" s="60"/>
      <c r="G599" s="6" t="e">
        <f t="shared" si="92"/>
        <v>#DIV/0!</v>
      </c>
      <c r="H599" s="56"/>
      <c r="I599" s="97"/>
      <c r="J599" s="97"/>
    </row>
    <row r="600" spans="1:10" s="48" customFormat="1" ht="17.100000000000001" hidden="1" customHeight="1" x14ac:dyDescent="0.25">
      <c r="A600" s="632"/>
      <c r="B600" s="633"/>
      <c r="C600" s="1665"/>
      <c r="D600" s="1625"/>
      <c r="E600" s="75" t="s">
        <v>96</v>
      </c>
      <c r="F600" s="60"/>
      <c r="G600" s="6" t="e">
        <f t="shared" si="92"/>
        <v>#DIV/0!</v>
      </c>
      <c r="H600" s="56"/>
      <c r="I600" s="97"/>
      <c r="J600" s="97"/>
    </row>
    <row r="601" spans="1:10" s="48" customFormat="1" ht="17.100000000000001" hidden="1" customHeight="1" x14ac:dyDescent="0.25">
      <c r="A601" s="632"/>
      <c r="B601" s="633"/>
      <c r="C601" s="1665"/>
      <c r="D601" s="1625"/>
      <c r="E601" s="75" t="s">
        <v>96</v>
      </c>
      <c r="F601" s="60"/>
      <c r="G601" s="6" t="e">
        <f t="shared" si="92"/>
        <v>#DIV/0!</v>
      </c>
      <c r="H601" s="56"/>
      <c r="I601" s="97"/>
      <c r="J601" s="97"/>
    </row>
    <row r="602" spans="1:10" s="48" customFormat="1" ht="17.100000000000001" hidden="1" customHeight="1" x14ac:dyDescent="0.25">
      <c r="A602" s="632"/>
      <c r="B602" s="633"/>
      <c r="C602" s="1665"/>
      <c r="D602" s="1625"/>
      <c r="E602" s="75" t="s">
        <v>96</v>
      </c>
      <c r="F602" s="60"/>
      <c r="G602" s="6" t="e">
        <f t="shared" si="92"/>
        <v>#DIV/0!</v>
      </c>
      <c r="H602" s="56"/>
      <c r="I602" s="97"/>
      <c r="J602" s="97"/>
    </row>
    <row r="603" spans="1:10" s="48" customFormat="1" ht="17.100000000000001" hidden="1" customHeight="1" x14ac:dyDescent="0.25">
      <c r="A603" s="632"/>
      <c r="B603" s="633"/>
      <c r="C603" s="1665"/>
      <c r="D603" s="1625"/>
      <c r="E603" s="75" t="s">
        <v>96</v>
      </c>
      <c r="F603" s="60"/>
      <c r="G603" s="6" t="e">
        <f t="shared" si="92"/>
        <v>#DIV/0!</v>
      </c>
      <c r="H603" s="56"/>
      <c r="I603" s="97"/>
      <c r="J603" s="97"/>
    </row>
    <row r="604" spans="1:10" s="48" customFormat="1" ht="17.100000000000001" hidden="1" customHeight="1" x14ac:dyDescent="0.25">
      <c r="A604" s="632"/>
      <c r="B604" s="633"/>
      <c r="C604" s="1665"/>
      <c r="D604" s="1625"/>
      <c r="E604" s="75" t="s">
        <v>96</v>
      </c>
      <c r="F604" s="60"/>
      <c r="G604" s="6" t="e">
        <f t="shared" si="92"/>
        <v>#DIV/0!</v>
      </c>
      <c r="H604" s="56"/>
      <c r="I604" s="97"/>
      <c r="J604" s="97"/>
    </row>
    <row r="605" spans="1:10" s="48" customFormat="1" ht="17.100000000000001" hidden="1" customHeight="1" x14ac:dyDescent="0.25">
      <c r="A605" s="632"/>
      <c r="B605" s="633"/>
      <c r="C605" s="1665"/>
      <c r="D605" s="1625"/>
      <c r="E605" s="75" t="s">
        <v>96</v>
      </c>
      <c r="F605" s="60"/>
      <c r="G605" s="6" t="e">
        <f t="shared" si="92"/>
        <v>#DIV/0!</v>
      </c>
      <c r="H605" s="56"/>
      <c r="I605" s="97"/>
      <c r="J605" s="97"/>
    </row>
    <row r="606" spans="1:10" s="48" customFormat="1" ht="17.100000000000001" hidden="1" customHeight="1" x14ac:dyDescent="0.25">
      <c r="A606" s="632"/>
      <c r="B606" s="633"/>
      <c r="C606" s="1665"/>
      <c r="D606" s="1625"/>
      <c r="E606" s="75" t="s">
        <v>96</v>
      </c>
      <c r="F606" s="60"/>
      <c r="G606" s="6" t="e">
        <f t="shared" si="92"/>
        <v>#DIV/0!</v>
      </c>
      <c r="H606" s="56"/>
      <c r="I606" s="97"/>
      <c r="J606" s="97"/>
    </row>
    <row r="607" spans="1:10" s="48" customFormat="1" ht="17.100000000000001" hidden="1" customHeight="1" x14ac:dyDescent="0.25">
      <c r="A607" s="632"/>
      <c r="B607" s="633"/>
      <c r="C607" s="1665"/>
      <c r="D607" s="1625"/>
      <c r="E607" s="75" t="s">
        <v>96</v>
      </c>
      <c r="F607" s="60"/>
      <c r="G607" s="6" t="e">
        <f t="shared" si="92"/>
        <v>#DIV/0!</v>
      </c>
      <c r="H607" s="56"/>
      <c r="I607" s="97"/>
      <c r="J607" s="97"/>
    </row>
    <row r="608" spans="1:10" s="48" customFormat="1" ht="17.100000000000001" hidden="1" customHeight="1" x14ac:dyDescent="0.25">
      <c r="A608" s="632"/>
      <c r="B608" s="633"/>
      <c r="C608" s="1665"/>
      <c r="D608" s="1625"/>
      <c r="E608" s="75" t="s">
        <v>96</v>
      </c>
      <c r="F608" s="60"/>
      <c r="G608" s="6" t="e">
        <f t="shared" si="92"/>
        <v>#DIV/0!</v>
      </c>
      <c r="H608" s="56"/>
      <c r="I608" s="97"/>
      <c r="J608" s="97"/>
    </row>
    <row r="609" spans="1:10" s="48" customFormat="1" ht="17.100000000000001" hidden="1" customHeight="1" x14ac:dyDescent="0.25">
      <c r="A609" s="632"/>
      <c r="B609" s="633"/>
      <c r="C609" s="1665"/>
      <c r="D609" s="1625"/>
      <c r="E609" s="75" t="s">
        <v>96</v>
      </c>
      <c r="F609" s="60"/>
      <c r="G609" s="6" t="e">
        <f t="shared" si="92"/>
        <v>#DIV/0!</v>
      </c>
      <c r="H609" s="56"/>
      <c r="I609" s="97"/>
      <c r="J609" s="97"/>
    </row>
    <row r="610" spans="1:10" s="48" customFormat="1" ht="17.100000000000001" hidden="1" customHeight="1" x14ac:dyDescent="0.25">
      <c r="A610" s="632"/>
      <c r="B610" s="633"/>
      <c r="C610" s="1665"/>
      <c r="D610" s="1625"/>
      <c r="E610" s="75" t="s">
        <v>96</v>
      </c>
      <c r="F610" s="60"/>
      <c r="G610" s="6" t="e">
        <f t="shared" si="92"/>
        <v>#DIV/0!</v>
      </c>
      <c r="H610" s="56"/>
      <c r="I610" s="97"/>
      <c r="J610" s="97"/>
    </row>
    <row r="611" spans="1:10" s="48" customFormat="1" ht="17.100000000000001" hidden="1" customHeight="1" x14ac:dyDescent="0.25">
      <c r="A611" s="632"/>
      <c r="B611" s="633"/>
      <c r="C611" s="1665"/>
      <c r="D611" s="1625"/>
      <c r="E611" s="75" t="s">
        <v>96</v>
      </c>
      <c r="F611" s="60"/>
      <c r="G611" s="6" t="e">
        <f t="shared" si="92"/>
        <v>#DIV/0!</v>
      </c>
      <c r="H611" s="56"/>
      <c r="I611" s="97"/>
      <c r="J611" s="97"/>
    </row>
    <row r="612" spans="1:10" s="48" customFormat="1" ht="17.100000000000001" hidden="1" customHeight="1" thickBot="1" x14ac:dyDescent="0.3">
      <c r="A612" s="635"/>
      <c r="B612" s="633"/>
      <c r="C612" s="1665"/>
      <c r="D612" s="1625"/>
      <c r="E612" s="75" t="s">
        <v>96</v>
      </c>
      <c r="F612" s="60"/>
      <c r="G612" s="6" t="e">
        <f t="shared" si="92"/>
        <v>#DIV/0!</v>
      </c>
      <c r="H612" s="56"/>
      <c r="I612" s="97"/>
      <c r="J612" s="97"/>
    </row>
    <row r="613" spans="1:10" s="48" customFormat="1" ht="17.100000000000001" customHeight="1" x14ac:dyDescent="0.25">
      <c r="A613" s="615"/>
      <c r="B613" s="1643" t="s">
        <v>583</v>
      </c>
      <c r="C613" s="1644"/>
      <c r="D613" s="1645"/>
      <c r="E613" s="32"/>
      <c r="F613" s="35"/>
      <c r="G613" s="33"/>
      <c r="H613" s="33">
        <f>SUM(H587:H612)</f>
        <v>110000</v>
      </c>
      <c r="I613" s="33">
        <f t="shared" ref="I613:J613" si="93">SUM(I587:I612)</f>
        <v>110000</v>
      </c>
      <c r="J613" s="33">
        <f t="shared" si="93"/>
        <v>110000</v>
      </c>
    </row>
    <row r="614" spans="1:10" s="48" customFormat="1" ht="17.100000000000001" customHeight="1" x14ac:dyDescent="0.25">
      <c r="A614" s="611">
        <v>3</v>
      </c>
      <c r="B614" s="528">
        <v>346</v>
      </c>
      <c r="C614" s="1626" t="s">
        <v>901</v>
      </c>
      <c r="D614" s="1627"/>
      <c r="E614" s="612" t="s">
        <v>117</v>
      </c>
      <c r="F614" s="255" t="s">
        <v>117</v>
      </c>
      <c r="G614" s="613" t="s">
        <v>117</v>
      </c>
      <c r="H614" s="613" t="s">
        <v>117</v>
      </c>
      <c r="I614" s="613" t="s">
        <v>117</v>
      </c>
      <c r="J614" s="613" t="s">
        <v>117</v>
      </c>
    </row>
    <row r="615" spans="1:10" s="48" customFormat="1" ht="17.100000000000001" customHeight="1" x14ac:dyDescent="0.25">
      <c r="A615" s="1082" t="s">
        <v>895</v>
      </c>
      <c r="B615" s="620">
        <v>346</v>
      </c>
      <c r="C615" s="1628" t="s">
        <v>150</v>
      </c>
      <c r="D615" s="1629"/>
      <c r="E615" s="617" t="s">
        <v>117</v>
      </c>
      <c r="F615" s="618" t="s">
        <v>117</v>
      </c>
      <c r="G615" s="619" t="s">
        <v>117</v>
      </c>
      <c r="H615" s="619" t="s">
        <v>117</v>
      </c>
      <c r="I615" s="619" t="s">
        <v>117</v>
      </c>
      <c r="J615" s="619" t="s">
        <v>117</v>
      </c>
    </row>
    <row r="616" spans="1:10" s="48" customFormat="1" ht="17.100000000000001" customHeight="1" x14ac:dyDescent="0.25">
      <c r="A616" s="1085"/>
      <c r="B616" s="633"/>
      <c r="C616" s="1630" t="s">
        <v>151</v>
      </c>
      <c r="D616" s="1631"/>
      <c r="E616" s="75" t="s">
        <v>178</v>
      </c>
      <c r="F616" s="60">
        <v>150</v>
      </c>
      <c r="G616" s="6">
        <f t="shared" ref="G616:G642" si="94">H616/F616</f>
        <v>366.66666666666669</v>
      </c>
      <c r="H616" s="88">
        <v>55000</v>
      </c>
      <c r="I616" s="88">
        <v>60000</v>
      </c>
      <c r="J616" s="88">
        <v>60000</v>
      </c>
    </row>
    <row r="617" spans="1:10" s="48" customFormat="1" ht="17.100000000000001" customHeight="1" x14ac:dyDescent="0.25">
      <c r="A617" s="1086"/>
      <c r="B617" s="633"/>
      <c r="C617" s="1630" t="s">
        <v>152</v>
      </c>
      <c r="D617" s="1631"/>
      <c r="E617" s="75" t="s">
        <v>96</v>
      </c>
      <c r="F617" s="60">
        <v>20</v>
      </c>
      <c r="G617" s="6">
        <f t="shared" si="94"/>
        <v>50</v>
      </c>
      <c r="H617" s="88">
        <v>1000</v>
      </c>
      <c r="I617" s="88">
        <v>1000</v>
      </c>
      <c r="J617" s="88">
        <v>1000</v>
      </c>
    </row>
    <row r="618" spans="1:10" s="48" customFormat="1" ht="17.100000000000001" hidden="1" customHeight="1" x14ac:dyDescent="0.25">
      <c r="A618" s="1086"/>
      <c r="B618" s="633"/>
      <c r="C618" s="1630" t="s">
        <v>154</v>
      </c>
      <c r="D618" s="1631"/>
      <c r="E618" s="75" t="s">
        <v>96</v>
      </c>
      <c r="F618" s="60"/>
      <c r="G618" s="6" t="e">
        <f t="shared" si="94"/>
        <v>#DIV/0!</v>
      </c>
      <c r="H618" s="88"/>
      <c r="I618" s="88"/>
      <c r="J618" s="88"/>
    </row>
    <row r="619" spans="1:10" s="48" customFormat="1" ht="17.100000000000001" hidden="1" customHeight="1" x14ac:dyDescent="0.25">
      <c r="A619" s="1086"/>
      <c r="B619" s="633"/>
      <c r="C619" s="1630" t="s">
        <v>153</v>
      </c>
      <c r="D619" s="1631"/>
      <c r="E619" s="75" t="s">
        <v>703</v>
      </c>
      <c r="F619" s="60"/>
      <c r="G619" s="6" t="e">
        <f t="shared" si="94"/>
        <v>#DIV/0!</v>
      </c>
      <c r="H619" s="88"/>
      <c r="I619" s="88"/>
      <c r="J619" s="88"/>
    </row>
    <row r="620" spans="1:10" s="48" customFormat="1" ht="17.100000000000001" customHeight="1" x14ac:dyDescent="0.25">
      <c r="A620" s="1086"/>
      <c r="B620" s="633"/>
      <c r="C620" s="1630" t="s">
        <v>585</v>
      </c>
      <c r="D620" s="1631"/>
      <c r="E620" s="75" t="s">
        <v>96</v>
      </c>
      <c r="F620" s="60">
        <v>25</v>
      </c>
      <c r="G620" s="6">
        <f t="shared" si="94"/>
        <v>160</v>
      </c>
      <c r="H620" s="88">
        <v>4000</v>
      </c>
      <c r="I620" s="88">
        <v>4000</v>
      </c>
      <c r="J620" s="88">
        <v>4000</v>
      </c>
    </row>
    <row r="621" spans="1:10" s="48" customFormat="1" ht="17.100000000000001" hidden="1" customHeight="1" x14ac:dyDescent="0.25">
      <c r="A621" s="1086"/>
      <c r="B621" s="633"/>
      <c r="C621" s="1630" t="s">
        <v>586</v>
      </c>
      <c r="D621" s="1631"/>
      <c r="E621" s="75" t="s">
        <v>96</v>
      </c>
      <c r="F621" s="60"/>
      <c r="G621" s="6" t="e">
        <f t="shared" si="94"/>
        <v>#DIV/0!</v>
      </c>
      <c r="H621" s="88"/>
      <c r="I621" s="88"/>
      <c r="J621" s="88"/>
    </row>
    <row r="622" spans="1:10" s="48" customFormat="1" ht="17.100000000000001" hidden="1" customHeight="1" x14ac:dyDescent="0.25">
      <c r="A622" s="1086"/>
      <c r="B622" s="633"/>
      <c r="C622" s="1630" t="s">
        <v>702</v>
      </c>
      <c r="D622" s="1631"/>
      <c r="E622" s="75" t="s">
        <v>96</v>
      </c>
      <c r="F622" s="60"/>
      <c r="G622" s="6" t="e">
        <f t="shared" si="94"/>
        <v>#DIV/0!</v>
      </c>
      <c r="H622" s="88"/>
      <c r="I622" s="88"/>
      <c r="J622" s="88"/>
    </row>
    <row r="623" spans="1:10" s="48" customFormat="1" ht="17.100000000000001" hidden="1" customHeight="1" x14ac:dyDescent="0.25">
      <c r="A623" s="632"/>
      <c r="B623" s="633"/>
      <c r="C623" s="1665"/>
      <c r="D623" s="1625"/>
      <c r="E623" s="75" t="s">
        <v>96</v>
      </c>
      <c r="F623" s="60"/>
      <c r="G623" s="6" t="e">
        <f t="shared" ref="G623:G633" si="95">H623/F623</f>
        <v>#DIV/0!</v>
      </c>
      <c r="H623" s="88"/>
      <c r="I623" s="88"/>
      <c r="J623" s="88"/>
    </row>
    <row r="624" spans="1:10" s="48" customFormat="1" ht="17.100000000000001" hidden="1" customHeight="1" x14ac:dyDescent="0.25">
      <c r="A624" s="632"/>
      <c r="B624" s="633"/>
      <c r="C624" s="1665"/>
      <c r="D624" s="1625"/>
      <c r="E624" s="75" t="s">
        <v>96</v>
      </c>
      <c r="F624" s="60"/>
      <c r="G624" s="6" t="e">
        <f t="shared" si="95"/>
        <v>#DIV/0!</v>
      </c>
      <c r="H624" s="88"/>
      <c r="I624" s="88"/>
      <c r="J624" s="88"/>
    </row>
    <row r="625" spans="1:10" s="48" customFormat="1" ht="17.100000000000001" hidden="1" customHeight="1" x14ac:dyDescent="0.25">
      <c r="A625" s="632"/>
      <c r="B625" s="633"/>
      <c r="C625" s="1665"/>
      <c r="D625" s="1625"/>
      <c r="E625" s="75" t="s">
        <v>96</v>
      </c>
      <c r="F625" s="60"/>
      <c r="G625" s="6" t="e">
        <f t="shared" si="95"/>
        <v>#DIV/0!</v>
      </c>
      <c r="H625" s="88"/>
      <c r="I625" s="88"/>
      <c r="J625" s="88"/>
    </row>
    <row r="626" spans="1:10" s="48" customFormat="1" ht="17.100000000000001" hidden="1" customHeight="1" x14ac:dyDescent="0.25">
      <c r="A626" s="632"/>
      <c r="B626" s="633"/>
      <c r="C626" s="1665"/>
      <c r="D626" s="1625"/>
      <c r="E626" s="75" t="s">
        <v>96</v>
      </c>
      <c r="F626" s="60"/>
      <c r="G626" s="6" t="e">
        <f t="shared" si="95"/>
        <v>#DIV/0!</v>
      </c>
      <c r="H626" s="88"/>
      <c r="I626" s="88"/>
      <c r="J626" s="88"/>
    </row>
    <row r="627" spans="1:10" s="48" customFormat="1" ht="17.100000000000001" hidden="1" customHeight="1" x14ac:dyDescent="0.25">
      <c r="A627" s="632"/>
      <c r="B627" s="633"/>
      <c r="C627" s="1665"/>
      <c r="D627" s="1625"/>
      <c r="E627" s="75" t="s">
        <v>96</v>
      </c>
      <c r="F627" s="60"/>
      <c r="G627" s="6" t="e">
        <f t="shared" si="95"/>
        <v>#DIV/0!</v>
      </c>
      <c r="H627" s="88"/>
      <c r="I627" s="88"/>
      <c r="J627" s="88"/>
    </row>
    <row r="628" spans="1:10" s="48" customFormat="1" ht="17.100000000000001" hidden="1" customHeight="1" x14ac:dyDescent="0.25">
      <c r="A628" s="632"/>
      <c r="B628" s="633"/>
      <c r="C628" s="1665"/>
      <c r="D628" s="1625"/>
      <c r="E628" s="75" t="s">
        <v>96</v>
      </c>
      <c r="F628" s="60"/>
      <c r="G628" s="6" t="e">
        <f t="shared" si="95"/>
        <v>#DIV/0!</v>
      </c>
      <c r="H628" s="88"/>
      <c r="I628" s="88"/>
      <c r="J628" s="88"/>
    </row>
    <row r="629" spans="1:10" s="48" customFormat="1" ht="17.100000000000001" hidden="1" customHeight="1" x14ac:dyDescent="0.25">
      <c r="A629" s="632"/>
      <c r="B629" s="633"/>
      <c r="C629" s="1665"/>
      <c r="D629" s="1625"/>
      <c r="E629" s="75" t="s">
        <v>96</v>
      </c>
      <c r="F629" s="60"/>
      <c r="G629" s="6" t="e">
        <f t="shared" si="95"/>
        <v>#DIV/0!</v>
      </c>
      <c r="H629" s="88"/>
      <c r="I629" s="88"/>
      <c r="J629" s="88"/>
    </row>
    <row r="630" spans="1:10" s="48" customFormat="1" ht="17.100000000000001" hidden="1" customHeight="1" x14ac:dyDescent="0.25">
      <c r="A630" s="632"/>
      <c r="B630" s="633"/>
      <c r="C630" s="1665"/>
      <c r="D630" s="1625"/>
      <c r="E630" s="75" t="s">
        <v>96</v>
      </c>
      <c r="F630" s="60"/>
      <c r="G630" s="6" t="e">
        <f t="shared" si="95"/>
        <v>#DIV/0!</v>
      </c>
      <c r="H630" s="88"/>
      <c r="I630" s="88"/>
      <c r="J630" s="88"/>
    </row>
    <row r="631" spans="1:10" s="48" customFormat="1" ht="17.100000000000001" hidden="1" customHeight="1" x14ac:dyDescent="0.25">
      <c r="A631" s="632"/>
      <c r="B631" s="633"/>
      <c r="C631" s="1665"/>
      <c r="D631" s="1625"/>
      <c r="E631" s="75" t="s">
        <v>96</v>
      </c>
      <c r="F631" s="60"/>
      <c r="G631" s="6" t="e">
        <f t="shared" si="95"/>
        <v>#DIV/0!</v>
      </c>
      <c r="H631" s="88"/>
      <c r="I631" s="88"/>
      <c r="J631" s="88"/>
    </row>
    <row r="632" spans="1:10" s="48" customFormat="1" ht="17.100000000000001" hidden="1" customHeight="1" x14ac:dyDescent="0.25">
      <c r="A632" s="632"/>
      <c r="B632" s="633"/>
      <c r="C632" s="1665"/>
      <c r="D632" s="1625"/>
      <c r="E632" s="75" t="s">
        <v>96</v>
      </c>
      <c r="F632" s="60"/>
      <c r="G632" s="6" t="e">
        <f t="shared" si="95"/>
        <v>#DIV/0!</v>
      </c>
      <c r="H632" s="88"/>
      <c r="I632" s="88"/>
      <c r="J632" s="88"/>
    </row>
    <row r="633" spans="1:10" s="48" customFormat="1" ht="17.100000000000001" hidden="1" customHeight="1" x14ac:dyDescent="0.25">
      <c r="A633" s="632"/>
      <c r="B633" s="633"/>
      <c r="C633" s="1665"/>
      <c r="D633" s="1625"/>
      <c r="E633" s="75" t="s">
        <v>96</v>
      </c>
      <c r="F633" s="60"/>
      <c r="G633" s="6" t="e">
        <f t="shared" si="95"/>
        <v>#DIV/0!</v>
      </c>
      <c r="H633" s="88"/>
      <c r="I633" s="88"/>
      <c r="J633" s="88"/>
    </row>
    <row r="634" spans="1:10" s="48" customFormat="1" ht="17.100000000000001" hidden="1" customHeight="1" x14ac:dyDescent="0.25">
      <c r="A634" s="632"/>
      <c r="B634" s="633"/>
      <c r="C634" s="1665"/>
      <c r="D634" s="1625"/>
      <c r="E634" s="75" t="s">
        <v>96</v>
      </c>
      <c r="F634" s="60"/>
      <c r="G634" s="6" t="e">
        <f t="shared" ref="G634:G636" si="96">H634/F634</f>
        <v>#DIV/0!</v>
      </c>
      <c r="H634" s="88"/>
      <c r="I634" s="88"/>
      <c r="J634" s="88"/>
    </row>
    <row r="635" spans="1:10" s="48" customFormat="1" ht="17.100000000000001" hidden="1" customHeight="1" x14ac:dyDescent="0.25">
      <c r="A635" s="632"/>
      <c r="B635" s="633"/>
      <c r="C635" s="1665"/>
      <c r="D635" s="1625"/>
      <c r="E635" s="75" t="s">
        <v>96</v>
      </c>
      <c r="F635" s="60"/>
      <c r="G635" s="6" t="e">
        <f t="shared" si="96"/>
        <v>#DIV/0!</v>
      </c>
      <c r="H635" s="88"/>
      <c r="I635" s="88"/>
      <c r="J635" s="88"/>
    </row>
    <row r="636" spans="1:10" s="48" customFormat="1" ht="17.100000000000001" hidden="1" customHeight="1" x14ac:dyDescent="0.25">
      <c r="A636" s="632"/>
      <c r="B636" s="633"/>
      <c r="C636" s="1665"/>
      <c r="D636" s="1625"/>
      <c r="E636" s="75" t="s">
        <v>96</v>
      </c>
      <c r="F636" s="60"/>
      <c r="G636" s="6" t="e">
        <f t="shared" si="96"/>
        <v>#DIV/0!</v>
      </c>
      <c r="H636" s="88"/>
      <c r="I636" s="88"/>
      <c r="J636" s="88"/>
    </row>
    <row r="637" spans="1:10" s="48" customFormat="1" ht="17.100000000000001" hidden="1" customHeight="1" x14ac:dyDescent="0.25">
      <c r="A637" s="632"/>
      <c r="B637" s="633"/>
      <c r="C637" s="1665"/>
      <c r="D637" s="1625"/>
      <c r="E637" s="75" t="s">
        <v>96</v>
      </c>
      <c r="F637" s="60"/>
      <c r="G637" s="6" t="e">
        <f t="shared" si="94"/>
        <v>#DIV/0!</v>
      </c>
      <c r="H637" s="88"/>
      <c r="I637" s="88"/>
      <c r="J637" s="88"/>
    </row>
    <row r="638" spans="1:10" s="48" customFormat="1" ht="17.100000000000001" hidden="1" customHeight="1" x14ac:dyDescent="0.25">
      <c r="A638" s="632"/>
      <c r="B638" s="633"/>
      <c r="C638" s="1665"/>
      <c r="D638" s="1625"/>
      <c r="E638" s="75" t="s">
        <v>96</v>
      </c>
      <c r="F638" s="60"/>
      <c r="G638" s="6" t="e">
        <f t="shared" si="94"/>
        <v>#DIV/0!</v>
      </c>
      <c r="H638" s="88"/>
      <c r="I638" s="88"/>
      <c r="J638" s="88"/>
    </row>
    <row r="639" spans="1:10" s="48" customFormat="1" ht="17.100000000000001" hidden="1" customHeight="1" x14ac:dyDescent="0.25">
      <c r="A639" s="632"/>
      <c r="B639" s="633"/>
      <c r="C639" s="1665"/>
      <c r="D639" s="1625"/>
      <c r="E639" s="75" t="s">
        <v>96</v>
      </c>
      <c r="F639" s="60"/>
      <c r="G639" s="6" t="e">
        <f t="shared" si="94"/>
        <v>#DIV/0!</v>
      </c>
      <c r="H639" s="88"/>
      <c r="I639" s="88"/>
      <c r="J639" s="88"/>
    </row>
    <row r="640" spans="1:10" s="48" customFormat="1" ht="17.100000000000001" hidden="1" customHeight="1" x14ac:dyDescent="0.25">
      <c r="A640" s="632"/>
      <c r="B640" s="633"/>
      <c r="C640" s="1665"/>
      <c r="D640" s="1625"/>
      <c r="E640" s="75" t="s">
        <v>96</v>
      </c>
      <c r="F640" s="60"/>
      <c r="G640" s="6" t="e">
        <f t="shared" si="94"/>
        <v>#DIV/0!</v>
      </c>
      <c r="H640" s="88"/>
      <c r="I640" s="88"/>
      <c r="J640" s="88"/>
    </row>
    <row r="641" spans="1:16" s="48" customFormat="1" ht="17.100000000000001" hidden="1" customHeight="1" x14ac:dyDescent="0.25">
      <c r="A641" s="632"/>
      <c r="B641" s="633"/>
      <c r="C641" s="1665"/>
      <c r="D641" s="1625"/>
      <c r="E641" s="75" t="s">
        <v>96</v>
      </c>
      <c r="F641" s="60"/>
      <c r="G641" s="6" t="e">
        <f t="shared" si="94"/>
        <v>#DIV/0!</v>
      </c>
      <c r="H641" s="88"/>
      <c r="I641" s="88"/>
      <c r="J641" s="88"/>
    </row>
    <row r="642" spans="1:16" s="48" customFormat="1" ht="17.100000000000001" hidden="1" customHeight="1" thickBot="1" x14ac:dyDescent="0.3">
      <c r="A642" s="635"/>
      <c r="B642" s="633"/>
      <c r="C642" s="1665"/>
      <c r="D642" s="1625"/>
      <c r="E642" s="75" t="s">
        <v>96</v>
      </c>
      <c r="F642" s="60"/>
      <c r="G642" s="6" t="e">
        <f t="shared" si="94"/>
        <v>#DIV/0!</v>
      </c>
      <c r="H642" s="88"/>
      <c r="I642" s="88"/>
      <c r="J642" s="88"/>
    </row>
    <row r="643" spans="1:16" s="48" customFormat="1" ht="17.100000000000001" customHeight="1" x14ac:dyDescent="0.25">
      <c r="A643" s="615"/>
      <c r="B643" s="1643" t="s">
        <v>898</v>
      </c>
      <c r="C643" s="1644"/>
      <c r="D643" s="1645"/>
      <c r="E643" s="32"/>
      <c r="F643" s="35"/>
      <c r="G643" s="33"/>
      <c r="H643" s="33">
        <f>SUM(H616:H642)</f>
        <v>60000</v>
      </c>
      <c r="I643" s="33">
        <f>SUM(I616:I642)</f>
        <v>65000</v>
      </c>
      <c r="J643" s="33">
        <f t="shared" ref="J643" si="97">SUM(J616:J642)</f>
        <v>65000</v>
      </c>
    </row>
    <row r="644" spans="1:16" s="48" customFormat="1" ht="17.100000000000001" customHeight="1" x14ac:dyDescent="0.25">
      <c r="A644" s="621" t="s">
        <v>759</v>
      </c>
      <c r="B644" s="620">
        <v>346</v>
      </c>
      <c r="C644" s="1666" t="s">
        <v>896</v>
      </c>
      <c r="D644" s="1667"/>
      <c r="E644" s="617" t="s">
        <v>117</v>
      </c>
      <c r="F644" s="618" t="s">
        <v>117</v>
      </c>
      <c r="G644" s="619" t="s">
        <v>117</v>
      </c>
      <c r="H644" s="619" t="s">
        <v>117</v>
      </c>
      <c r="I644" s="619" t="s">
        <v>117</v>
      </c>
      <c r="J644" s="619" t="s">
        <v>117</v>
      </c>
      <c r="K644" s="1663" t="s">
        <v>383</v>
      </c>
      <c r="L644" s="1664"/>
      <c r="M644" s="298" t="s">
        <v>388</v>
      </c>
      <c r="N644" s="291" t="s">
        <v>389</v>
      </c>
      <c r="O644" s="291" t="s">
        <v>98</v>
      </c>
      <c r="P644" s="291" t="s">
        <v>390</v>
      </c>
    </row>
    <row r="645" spans="1:16" s="48" customFormat="1" ht="17.100000000000001" customHeight="1" x14ac:dyDescent="0.25">
      <c r="A645" s="1086"/>
      <c r="B645" s="633"/>
      <c r="C645" s="1727" t="s">
        <v>588</v>
      </c>
      <c r="D645" s="1631"/>
      <c r="E645" s="75" t="s">
        <v>156</v>
      </c>
      <c r="F645" s="61">
        <v>150</v>
      </c>
      <c r="G645" s="108">
        <f t="shared" ref="G645:G710" si="98">H645/F645</f>
        <v>466.66666666666669</v>
      </c>
      <c r="H645" s="56">
        <v>70000</v>
      </c>
      <c r="I645" s="56">
        <v>20000</v>
      </c>
      <c r="J645" s="56">
        <v>20000</v>
      </c>
      <c r="K645" s="1087" t="s">
        <v>384</v>
      </c>
      <c r="L645" s="1088"/>
      <c r="M645" s="300">
        <v>6</v>
      </c>
      <c r="N645" s="299">
        <v>0.45</v>
      </c>
      <c r="O645" s="299">
        <v>12</v>
      </c>
      <c r="P645" s="299">
        <f>M645*N645*O645</f>
        <v>32.400000000000006</v>
      </c>
    </row>
    <row r="646" spans="1:16" s="48" customFormat="1" ht="17.100000000000001" customHeight="1" x14ac:dyDescent="0.25">
      <c r="A646" s="1086"/>
      <c r="B646" s="633"/>
      <c r="C646" s="1727" t="s">
        <v>179</v>
      </c>
      <c r="D646" s="1631"/>
      <c r="E646" s="75" t="s">
        <v>96</v>
      </c>
      <c r="F646" s="60">
        <v>300</v>
      </c>
      <c r="G646" s="6">
        <f t="shared" si="98"/>
        <v>36</v>
      </c>
      <c r="H646" s="56">
        <v>10800</v>
      </c>
      <c r="I646" s="56">
        <v>10800</v>
      </c>
      <c r="J646" s="56">
        <v>10800</v>
      </c>
      <c r="K646" s="48" t="s">
        <v>421</v>
      </c>
      <c r="L646" s="348">
        <f>2*12*12</f>
        <v>288</v>
      </c>
    </row>
    <row r="647" spans="1:16" s="48" customFormat="1" ht="17.100000000000001" customHeight="1" x14ac:dyDescent="0.25">
      <c r="A647" s="1086"/>
      <c r="B647" s="633"/>
      <c r="C647" s="1727" t="s">
        <v>180</v>
      </c>
      <c r="D647" s="1631"/>
      <c r="E647" s="75" t="s">
        <v>96</v>
      </c>
      <c r="F647" s="60">
        <v>300</v>
      </c>
      <c r="G647" s="6">
        <f t="shared" si="98"/>
        <v>36</v>
      </c>
      <c r="H647" s="56">
        <v>10800</v>
      </c>
      <c r="I647" s="56">
        <v>10800</v>
      </c>
      <c r="J647" s="56">
        <v>10800</v>
      </c>
    </row>
    <row r="648" spans="1:16" s="48" customFormat="1" ht="17.100000000000001" customHeight="1" x14ac:dyDescent="0.25">
      <c r="A648" s="1086"/>
      <c r="B648" s="633"/>
      <c r="C648" s="1727" t="s">
        <v>192</v>
      </c>
      <c r="D648" s="1631"/>
      <c r="E648" s="75" t="s">
        <v>188</v>
      </c>
      <c r="F648" s="60">
        <v>150</v>
      </c>
      <c r="G648" s="6">
        <f t="shared" si="98"/>
        <v>186.66666666666666</v>
      </c>
      <c r="H648" s="56">
        <v>28000</v>
      </c>
      <c r="I648" s="56">
        <v>18000</v>
      </c>
      <c r="J648" s="56">
        <v>18000</v>
      </c>
    </row>
    <row r="649" spans="1:16" s="48" customFormat="1" ht="17.100000000000001" customHeight="1" x14ac:dyDescent="0.25">
      <c r="A649" s="1086"/>
      <c r="B649" s="633"/>
      <c r="C649" s="1727" t="s">
        <v>589</v>
      </c>
      <c r="D649" s="1631"/>
      <c r="E649" s="75" t="s">
        <v>182</v>
      </c>
      <c r="F649" s="60">
        <v>350</v>
      </c>
      <c r="G649" s="6">
        <f t="shared" si="98"/>
        <v>50</v>
      </c>
      <c r="H649" s="56">
        <v>17500</v>
      </c>
      <c r="I649" s="56">
        <v>17500</v>
      </c>
      <c r="J649" s="56">
        <v>17500</v>
      </c>
    </row>
    <row r="650" spans="1:16" s="48" customFormat="1" ht="17.100000000000001" hidden="1" customHeight="1" x14ac:dyDescent="0.25">
      <c r="A650" s="1086"/>
      <c r="B650" s="633"/>
      <c r="C650" s="1727" t="s">
        <v>593</v>
      </c>
      <c r="D650" s="1631"/>
      <c r="E650" s="75" t="s">
        <v>96</v>
      </c>
      <c r="F650" s="60"/>
      <c r="G650" s="6" t="e">
        <f t="shared" si="98"/>
        <v>#DIV/0!</v>
      </c>
      <c r="H650" s="56"/>
      <c r="I650" s="56"/>
      <c r="J650" s="56"/>
    </row>
    <row r="651" spans="1:16" s="48" customFormat="1" ht="17.100000000000001" customHeight="1" x14ac:dyDescent="0.25">
      <c r="A651" s="1086"/>
      <c r="B651" s="633"/>
      <c r="C651" s="1727" t="s">
        <v>590</v>
      </c>
      <c r="D651" s="1631"/>
      <c r="E651" s="75" t="s">
        <v>96</v>
      </c>
      <c r="F651" s="60">
        <v>20</v>
      </c>
      <c r="G651" s="6">
        <f t="shared" si="98"/>
        <v>750</v>
      </c>
      <c r="H651" s="56">
        <v>15000</v>
      </c>
      <c r="I651" s="56">
        <v>60000</v>
      </c>
      <c r="J651" s="56">
        <v>60000</v>
      </c>
    </row>
    <row r="652" spans="1:16" s="48" customFormat="1" ht="17.100000000000001" hidden="1" customHeight="1" x14ac:dyDescent="0.25">
      <c r="A652" s="1086"/>
      <c r="B652" s="633"/>
      <c r="C652" s="1727" t="s">
        <v>637</v>
      </c>
      <c r="D652" s="1631"/>
      <c r="E652" s="75" t="s">
        <v>96</v>
      </c>
      <c r="F652" s="60"/>
      <c r="G652" s="6" t="e">
        <f t="shared" si="98"/>
        <v>#DIV/0!</v>
      </c>
      <c r="H652" s="56"/>
      <c r="I652" s="56"/>
      <c r="J652" s="56"/>
    </row>
    <row r="653" spans="1:16" s="48" customFormat="1" ht="17.100000000000001" hidden="1" customHeight="1" x14ac:dyDescent="0.25">
      <c r="A653" s="1086"/>
      <c r="B653" s="633"/>
      <c r="C653" s="1727" t="s">
        <v>651</v>
      </c>
      <c r="D653" s="1631"/>
      <c r="E653" s="75" t="s">
        <v>96</v>
      </c>
      <c r="F653" s="60"/>
      <c r="G653" s="6" t="e">
        <f t="shared" si="98"/>
        <v>#DIV/0!</v>
      </c>
      <c r="H653" s="56"/>
      <c r="I653" s="56"/>
      <c r="J653" s="56"/>
    </row>
    <row r="654" spans="1:16" s="48" customFormat="1" ht="17.100000000000001" customHeight="1" x14ac:dyDescent="0.25">
      <c r="A654" s="1086"/>
      <c r="B654" s="633"/>
      <c r="C654" s="1727" t="s">
        <v>591</v>
      </c>
      <c r="D654" s="1631"/>
      <c r="E654" s="75" t="s">
        <v>96</v>
      </c>
      <c r="F654" s="60">
        <v>130</v>
      </c>
      <c r="G654" s="6">
        <f t="shared" si="98"/>
        <v>61.53846153846154</v>
      </c>
      <c r="H654" s="56">
        <v>8000</v>
      </c>
      <c r="I654" s="56">
        <v>38000</v>
      </c>
      <c r="J654" s="56">
        <v>38000</v>
      </c>
    </row>
    <row r="655" spans="1:16" s="48" customFormat="1" ht="17.100000000000001" customHeight="1" x14ac:dyDescent="0.25">
      <c r="A655" s="1086"/>
      <c r="B655" s="633"/>
      <c r="C655" s="1630" t="s">
        <v>592</v>
      </c>
      <c r="D655" s="1631"/>
      <c r="E655" s="75" t="s">
        <v>96</v>
      </c>
      <c r="F655" s="60">
        <v>186</v>
      </c>
      <c r="G655" s="6">
        <f t="shared" si="98"/>
        <v>9.7311827956989241</v>
      </c>
      <c r="H655" s="56">
        <v>1810</v>
      </c>
      <c r="I655" s="56">
        <v>13000</v>
      </c>
      <c r="J655" s="56">
        <v>13000</v>
      </c>
    </row>
    <row r="656" spans="1:16" s="48" customFormat="1" ht="17.100000000000001" customHeight="1" x14ac:dyDescent="0.25">
      <c r="A656" s="1086"/>
      <c r="B656" s="633"/>
      <c r="C656" s="1630" t="s">
        <v>636</v>
      </c>
      <c r="D656" s="1631"/>
      <c r="E656" s="75" t="s">
        <v>96</v>
      </c>
      <c r="F656" s="60">
        <v>186</v>
      </c>
      <c r="G656" s="6">
        <f t="shared" si="98"/>
        <v>67.096774193548384</v>
      </c>
      <c r="H656" s="56">
        <v>12480</v>
      </c>
      <c r="I656" s="56">
        <v>12480</v>
      </c>
      <c r="J656" s="56">
        <v>12480</v>
      </c>
    </row>
    <row r="657" spans="1:10" s="48" customFormat="1" ht="17.100000000000001" customHeight="1" x14ac:dyDescent="0.25">
      <c r="A657" s="1086"/>
      <c r="B657" s="633"/>
      <c r="C657" s="1630" t="s">
        <v>647</v>
      </c>
      <c r="D657" s="1631"/>
      <c r="E657" s="75" t="s">
        <v>96</v>
      </c>
      <c r="F657" s="60">
        <v>170</v>
      </c>
      <c r="G657" s="6">
        <f t="shared" si="98"/>
        <v>76.470588235294116</v>
      </c>
      <c r="H657" s="56">
        <v>13000</v>
      </c>
      <c r="I657" s="56">
        <v>23000</v>
      </c>
      <c r="J657" s="56">
        <v>23000</v>
      </c>
    </row>
    <row r="658" spans="1:10" s="48" customFormat="1" ht="17.100000000000001" hidden="1" customHeight="1" x14ac:dyDescent="0.25">
      <c r="A658" s="1086"/>
      <c r="B658" s="633"/>
      <c r="C658" s="1630" t="s">
        <v>648</v>
      </c>
      <c r="D658" s="1631"/>
      <c r="E658" s="75" t="s">
        <v>96</v>
      </c>
      <c r="F658" s="60"/>
      <c r="G658" s="6" t="e">
        <f t="shared" si="98"/>
        <v>#DIV/0!</v>
      </c>
      <c r="H658" s="56"/>
      <c r="I658" s="56"/>
      <c r="J658" s="56"/>
    </row>
    <row r="659" spans="1:10" s="48" customFormat="1" ht="17.100000000000001" customHeight="1" x14ac:dyDescent="0.25">
      <c r="A659" s="1086"/>
      <c r="B659" s="633"/>
      <c r="C659" s="1630" t="s">
        <v>649</v>
      </c>
      <c r="D659" s="1631"/>
      <c r="E659" s="75" t="s">
        <v>96</v>
      </c>
      <c r="F659" s="60">
        <v>350</v>
      </c>
      <c r="G659" s="6">
        <f t="shared" si="98"/>
        <v>43.571428571428569</v>
      </c>
      <c r="H659" s="56">
        <v>15250</v>
      </c>
      <c r="I659" s="56">
        <v>5250</v>
      </c>
      <c r="J659" s="56">
        <v>5250</v>
      </c>
    </row>
    <row r="660" spans="1:10" s="48" customFormat="1" ht="17.100000000000001" customHeight="1" x14ac:dyDescent="0.25">
      <c r="A660" s="1086"/>
      <c r="B660" s="633"/>
      <c r="C660" s="1630" t="s">
        <v>600</v>
      </c>
      <c r="D660" s="1631"/>
      <c r="E660" s="75" t="s">
        <v>96</v>
      </c>
      <c r="F660" s="60">
        <v>555</v>
      </c>
      <c r="G660" s="6">
        <f t="shared" si="98"/>
        <v>34.990990990990994</v>
      </c>
      <c r="H660" s="56">
        <v>19420</v>
      </c>
      <c r="I660" s="56">
        <v>19420</v>
      </c>
      <c r="J660" s="56">
        <v>19420</v>
      </c>
    </row>
    <row r="661" spans="1:10" s="48" customFormat="1" ht="17.100000000000001" customHeight="1" x14ac:dyDescent="0.25">
      <c r="A661" s="1086"/>
      <c r="B661" s="633"/>
      <c r="C661" s="1630" t="s">
        <v>646</v>
      </c>
      <c r="D661" s="1631"/>
      <c r="E661" s="75" t="s">
        <v>96</v>
      </c>
      <c r="F661" s="60">
        <v>5000</v>
      </c>
      <c r="G661" s="6">
        <f t="shared" si="98"/>
        <v>16</v>
      </c>
      <c r="H661" s="56">
        <v>80000</v>
      </c>
      <c r="I661" s="56">
        <v>50000</v>
      </c>
      <c r="J661" s="56">
        <v>50000</v>
      </c>
    </row>
    <row r="662" spans="1:10" s="48" customFormat="1" ht="17.100000000000001" customHeight="1" x14ac:dyDescent="0.25">
      <c r="A662" s="632"/>
      <c r="B662" s="633"/>
      <c r="C662" s="1716" t="s">
        <v>988</v>
      </c>
      <c r="D662" s="1717"/>
      <c r="E662" s="75" t="s">
        <v>96</v>
      </c>
      <c r="F662" s="60">
        <v>70</v>
      </c>
      <c r="G662" s="6">
        <f t="shared" si="98"/>
        <v>142.85714285714286</v>
      </c>
      <c r="H662" s="56">
        <v>10000</v>
      </c>
      <c r="I662" s="56">
        <v>10000</v>
      </c>
      <c r="J662" s="56">
        <v>10000</v>
      </c>
    </row>
    <row r="663" spans="1:10" s="48" customFormat="1" ht="17.100000000000001" hidden="1" customHeight="1" x14ac:dyDescent="0.25">
      <c r="A663" s="632"/>
      <c r="B663" s="633"/>
      <c r="C663" s="1665" t="s">
        <v>989</v>
      </c>
      <c r="D663" s="1625"/>
      <c r="E663" s="75" t="s">
        <v>96</v>
      </c>
      <c r="F663" s="60"/>
      <c r="G663" s="6" t="e">
        <f t="shared" ref="G663:G707" si="99">H663/F663</f>
        <v>#DIV/0!</v>
      </c>
      <c r="H663" s="56"/>
      <c r="I663" s="56"/>
      <c r="J663" s="56"/>
    </row>
    <row r="664" spans="1:10" s="48" customFormat="1" ht="17.100000000000001" hidden="1" customHeight="1" x14ac:dyDescent="0.25">
      <c r="A664" s="632"/>
      <c r="B664" s="633"/>
      <c r="C664" s="1665"/>
      <c r="D664" s="1625"/>
      <c r="E664" s="75" t="s">
        <v>96</v>
      </c>
      <c r="F664" s="60"/>
      <c r="G664" s="6" t="e">
        <f t="shared" si="99"/>
        <v>#DIV/0!</v>
      </c>
      <c r="H664" s="56"/>
      <c r="I664" s="56"/>
      <c r="J664" s="56"/>
    </row>
    <row r="665" spans="1:10" s="48" customFormat="1" ht="17.100000000000001" hidden="1" customHeight="1" x14ac:dyDescent="0.25">
      <c r="A665" s="632"/>
      <c r="B665" s="633"/>
      <c r="C665" s="1665"/>
      <c r="D665" s="1625"/>
      <c r="E665" s="75" t="s">
        <v>96</v>
      </c>
      <c r="F665" s="60"/>
      <c r="G665" s="6" t="e">
        <f t="shared" si="99"/>
        <v>#DIV/0!</v>
      </c>
      <c r="H665" s="56"/>
      <c r="I665" s="56"/>
      <c r="J665" s="56"/>
    </row>
    <row r="666" spans="1:10" s="48" customFormat="1" ht="17.100000000000001" hidden="1" customHeight="1" x14ac:dyDescent="0.25">
      <c r="A666" s="632"/>
      <c r="B666" s="633"/>
      <c r="C666" s="1665"/>
      <c r="D666" s="1625"/>
      <c r="E666" s="75" t="s">
        <v>96</v>
      </c>
      <c r="F666" s="60"/>
      <c r="G666" s="6" t="e">
        <f t="shared" si="99"/>
        <v>#DIV/0!</v>
      </c>
      <c r="H666" s="56"/>
      <c r="I666" s="56"/>
      <c r="J666" s="56"/>
    </row>
    <row r="667" spans="1:10" s="48" customFormat="1" ht="17.100000000000001" hidden="1" customHeight="1" x14ac:dyDescent="0.25">
      <c r="A667" s="632"/>
      <c r="B667" s="633"/>
      <c r="C667" s="1665"/>
      <c r="D667" s="1625"/>
      <c r="E667" s="75" t="s">
        <v>96</v>
      </c>
      <c r="F667" s="60"/>
      <c r="G667" s="6" t="e">
        <f t="shared" si="99"/>
        <v>#DIV/0!</v>
      </c>
      <c r="H667" s="56"/>
      <c r="I667" s="56"/>
      <c r="J667" s="56"/>
    </row>
    <row r="668" spans="1:10" s="48" customFormat="1" ht="17.100000000000001" hidden="1" customHeight="1" x14ac:dyDescent="0.25">
      <c r="A668" s="632"/>
      <c r="B668" s="633"/>
      <c r="C668" s="1665"/>
      <c r="D668" s="1625"/>
      <c r="E668" s="75" t="s">
        <v>96</v>
      </c>
      <c r="F668" s="60"/>
      <c r="G668" s="6" t="e">
        <f t="shared" si="99"/>
        <v>#DIV/0!</v>
      </c>
      <c r="H668" s="56"/>
      <c r="I668" s="56"/>
      <c r="J668" s="56"/>
    </row>
    <row r="669" spans="1:10" s="48" customFormat="1" ht="17.100000000000001" hidden="1" customHeight="1" x14ac:dyDescent="0.25">
      <c r="A669" s="632"/>
      <c r="B669" s="633"/>
      <c r="C669" s="1665"/>
      <c r="D669" s="1625"/>
      <c r="E669" s="75" t="s">
        <v>96</v>
      </c>
      <c r="F669" s="60"/>
      <c r="G669" s="6" t="e">
        <f t="shared" si="99"/>
        <v>#DIV/0!</v>
      </c>
      <c r="H669" s="56"/>
      <c r="I669" s="56"/>
      <c r="J669" s="56"/>
    </row>
    <row r="670" spans="1:10" s="48" customFormat="1" ht="17.100000000000001" hidden="1" customHeight="1" x14ac:dyDescent="0.25">
      <c r="A670" s="632"/>
      <c r="B670" s="633"/>
      <c r="C670" s="1665"/>
      <c r="D670" s="1625"/>
      <c r="E670" s="75" t="s">
        <v>96</v>
      </c>
      <c r="F670" s="60"/>
      <c r="G670" s="6" t="e">
        <f t="shared" si="99"/>
        <v>#DIV/0!</v>
      </c>
      <c r="H670" s="56"/>
      <c r="I670" s="56"/>
      <c r="J670" s="56"/>
    </row>
    <row r="671" spans="1:10" s="48" customFormat="1" ht="17.100000000000001" hidden="1" customHeight="1" x14ac:dyDescent="0.25">
      <c r="A671" s="632"/>
      <c r="B671" s="633"/>
      <c r="C671" s="1665"/>
      <c r="D671" s="1625"/>
      <c r="E671" s="75" t="s">
        <v>96</v>
      </c>
      <c r="F671" s="60"/>
      <c r="G671" s="6" t="e">
        <f t="shared" si="99"/>
        <v>#DIV/0!</v>
      </c>
      <c r="H671" s="56"/>
      <c r="I671" s="56"/>
      <c r="J671" s="56"/>
    </row>
    <row r="672" spans="1:10" s="48" customFormat="1" ht="17.100000000000001" hidden="1" customHeight="1" x14ac:dyDescent="0.25">
      <c r="A672" s="632"/>
      <c r="B672" s="633"/>
      <c r="C672" s="1665"/>
      <c r="D672" s="1625"/>
      <c r="E672" s="75" t="s">
        <v>96</v>
      </c>
      <c r="F672" s="60"/>
      <c r="G672" s="6" t="e">
        <f t="shared" si="99"/>
        <v>#DIV/0!</v>
      </c>
      <c r="H672" s="56"/>
      <c r="I672" s="56"/>
      <c r="J672" s="56"/>
    </row>
    <row r="673" spans="1:10" s="48" customFormat="1" ht="17.100000000000001" hidden="1" customHeight="1" x14ac:dyDescent="0.25">
      <c r="A673" s="632"/>
      <c r="B673" s="633"/>
      <c r="C673" s="1665"/>
      <c r="D673" s="1625"/>
      <c r="E673" s="75" t="s">
        <v>96</v>
      </c>
      <c r="F673" s="60"/>
      <c r="G673" s="6" t="e">
        <f t="shared" si="99"/>
        <v>#DIV/0!</v>
      </c>
      <c r="H673" s="56"/>
      <c r="I673" s="56"/>
      <c r="J673" s="56"/>
    </row>
    <row r="674" spans="1:10" s="48" customFormat="1" ht="17.100000000000001" hidden="1" customHeight="1" x14ac:dyDescent="0.25">
      <c r="A674" s="632"/>
      <c r="B674" s="633"/>
      <c r="C674" s="1665"/>
      <c r="D674" s="1625"/>
      <c r="E674" s="75" t="s">
        <v>96</v>
      </c>
      <c r="F674" s="60"/>
      <c r="G674" s="6" t="e">
        <f t="shared" si="99"/>
        <v>#DIV/0!</v>
      </c>
      <c r="H674" s="56"/>
      <c r="I674" s="56"/>
      <c r="J674" s="56"/>
    </row>
    <row r="675" spans="1:10" s="48" customFormat="1" ht="17.100000000000001" hidden="1" customHeight="1" x14ac:dyDescent="0.25">
      <c r="A675" s="632"/>
      <c r="B675" s="633"/>
      <c r="C675" s="1665"/>
      <c r="D675" s="1625"/>
      <c r="E675" s="75" t="s">
        <v>96</v>
      </c>
      <c r="F675" s="60"/>
      <c r="G675" s="6" t="e">
        <f t="shared" si="99"/>
        <v>#DIV/0!</v>
      </c>
      <c r="H675" s="56"/>
      <c r="I675" s="56"/>
      <c r="J675" s="56"/>
    </row>
    <row r="676" spans="1:10" s="48" customFormat="1" ht="17.100000000000001" hidden="1" customHeight="1" x14ac:dyDescent="0.25">
      <c r="A676" s="632"/>
      <c r="B676" s="633"/>
      <c r="C676" s="1665"/>
      <c r="D676" s="1625"/>
      <c r="E676" s="75" t="s">
        <v>96</v>
      </c>
      <c r="F676" s="60"/>
      <c r="G676" s="6" t="e">
        <f t="shared" si="99"/>
        <v>#DIV/0!</v>
      </c>
      <c r="H676" s="56"/>
      <c r="I676" s="56"/>
      <c r="J676" s="56"/>
    </row>
    <row r="677" spans="1:10" s="48" customFormat="1" ht="17.100000000000001" hidden="1" customHeight="1" x14ac:dyDescent="0.25">
      <c r="A677" s="632"/>
      <c r="B677" s="633"/>
      <c r="C677" s="1665"/>
      <c r="D677" s="1625"/>
      <c r="E677" s="75" t="s">
        <v>96</v>
      </c>
      <c r="F677" s="60"/>
      <c r="G677" s="6" t="e">
        <f t="shared" si="99"/>
        <v>#DIV/0!</v>
      </c>
      <c r="H677" s="56"/>
      <c r="I677" s="56"/>
      <c r="J677" s="56"/>
    </row>
    <row r="678" spans="1:10" s="48" customFormat="1" ht="17.100000000000001" hidden="1" customHeight="1" x14ac:dyDescent="0.25">
      <c r="A678" s="632"/>
      <c r="B678" s="633"/>
      <c r="C678" s="1665"/>
      <c r="D678" s="1625"/>
      <c r="E678" s="75" t="s">
        <v>96</v>
      </c>
      <c r="F678" s="60"/>
      <c r="G678" s="6" t="e">
        <f t="shared" si="99"/>
        <v>#DIV/0!</v>
      </c>
      <c r="H678" s="56"/>
      <c r="I678" s="56"/>
      <c r="J678" s="56"/>
    </row>
    <row r="679" spans="1:10" s="48" customFormat="1" ht="17.100000000000001" hidden="1" customHeight="1" x14ac:dyDescent="0.25">
      <c r="A679" s="632"/>
      <c r="B679" s="633"/>
      <c r="C679" s="1665"/>
      <c r="D679" s="1625"/>
      <c r="E679" s="75" t="s">
        <v>96</v>
      </c>
      <c r="F679" s="60"/>
      <c r="G679" s="6" t="e">
        <f t="shared" si="99"/>
        <v>#DIV/0!</v>
      </c>
      <c r="H679" s="56"/>
      <c r="I679" s="56"/>
      <c r="J679" s="56"/>
    </row>
    <row r="680" spans="1:10" s="48" customFormat="1" ht="17.100000000000001" hidden="1" customHeight="1" x14ac:dyDescent="0.25">
      <c r="A680" s="632"/>
      <c r="B680" s="633"/>
      <c r="C680" s="1665"/>
      <c r="D680" s="1625"/>
      <c r="E680" s="75" t="s">
        <v>96</v>
      </c>
      <c r="F680" s="60"/>
      <c r="G680" s="6" t="e">
        <f t="shared" si="99"/>
        <v>#DIV/0!</v>
      </c>
      <c r="H680" s="56"/>
      <c r="I680" s="56"/>
      <c r="J680" s="56"/>
    </row>
    <row r="681" spans="1:10" s="48" customFormat="1" ht="17.100000000000001" hidden="1" customHeight="1" x14ac:dyDescent="0.25">
      <c r="A681" s="632"/>
      <c r="B681" s="633"/>
      <c r="C681" s="1665"/>
      <c r="D681" s="1625"/>
      <c r="E681" s="75" t="s">
        <v>96</v>
      </c>
      <c r="F681" s="60"/>
      <c r="G681" s="6" t="e">
        <f t="shared" si="99"/>
        <v>#DIV/0!</v>
      </c>
      <c r="H681" s="56"/>
      <c r="I681" s="56"/>
      <c r="J681" s="56"/>
    </row>
    <row r="682" spans="1:10" s="48" customFormat="1" ht="17.100000000000001" hidden="1" customHeight="1" x14ac:dyDescent="0.25">
      <c r="A682" s="632"/>
      <c r="B682" s="633"/>
      <c r="C682" s="1665"/>
      <c r="D682" s="1625"/>
      <c r="E682" s="75" t="s">
        <v>96</v>
      </c>
      <c r="F682" s="60"/>
      <c r="G682" s="6" t="e">
        <f t="shared" si="99"/>
        <v>#DIV/0!</v>
      </c>
      <c r="H682" s="56"/>
      <c r="I682" s="56"/>
      <c r="J682" s="56"/>
    </row>
    <row r="683" spans="1:10" s="48" customFormat="1" ht="17.100000000000001" hidden="1" customHeight="1" x14ac:dyDescent="0.25">
      <c r="A683" s="632"/>
      <c r="B683" s="633"/>
      <c r="C683" s="1665"/>
      <c r="D683" s="1625"/>
      <c r="E683" s="75" t="s">
        <v>96</v>
      </c>
      <c r="F683" s="60"/>
      <c r="G683" s="6" t="e">
        <f t="shared" si="99"/>
        <v>#DIV/0!</v>
      </c>
      <c r="H683" s="56"/>
      <c r="I683" s="56"/>
      <c r="J683" s="56"/>
    </row>
    <row r="684" spans="1:10" s="48" customFormat="1" ht="17.100000000000001" hidden="1" customHeight="1" x14ac:dyDescent="0.25">
      <c r="A684" s="632"/>
      <c r="B684" s="633"/>
      <c r="C684" s="1665"/>
      <c r="D684" s="1625"/>
      <c r="E684" s="75" t="s">
        <v>96</v>
      </c>
      <c r="F684" s="60"/>
      <c r="G684" s="6" t="e">
        <f t="shared" si="99"/>
        <v>#DIV/0!</v>
      </c>
      <c r="H684" s="56"/>
      <c r="I684" s="56"/>
      <c r="J684" s="56"/>
    </row>
    <row r="685" spans="1:10" s="48" customFormat="1" ht="17.100000000000001" hidden="1" customHeight="1" x14ac:dyDescent="0.25">
      <c r="A685" s="632"/>
      <c r="B685" s="633"/>
      <c r="C685" s="1665"/>
      <c r="D685" s="1625"/>
      <c r="E685" s="75" t="s">
        <v>96</v>
      </c>
      <c r="F685" s="60"/>
      <c r="G685" s="6" t="e">
        <f t="shared" si="99"/>
        <v>#DIV/0!</v>
      </c>
      <c r="H685" s="56"/>
      <c r="I685" s="56"/>
      <c r="J685" s="56"/>
    </row>
    <row r="686" spans="1:10" s="48" customFormat="1" ht="17.100000000000001" hidden="1" customHeight="1" x14ac:dyDescent="0.25">
      <c r="A686" s="632"/>
      <c r="B686" s="633"/>
      <c r="C686" s="1665"/>
      <c r="D686" s="1625"/>
      <c r="E686" s="75" t="s">
        <v>96</v>
      </c>
      <c r="F686" s="60"/>
      <c r="G686" s="6" t="e">
        <f t="shared" si="99"/>
        <v>#DIV/0!</v>
      </c>
      <c r="H686" s="56"/>
      <c r="I686" s="56"/>
      <c r="J686" s="56"/>
    </row>
    <row r="687" spans="1:10" s="48" customFormat="1" ht="17.100000000000001" hidden="1" customHeight="1" x14ac:dyDescent="0.25">
      <c r="A687" s="632"/>
      <c r="B687" s="633"/>
      <c r="C687" s="1665"/>
      <c r="D687" s="1625"/>
      <c r="E687" s="75" t="s">
        <v>96</v>
      </c>
      <c r="F687" s="60"/>
      <c r="G687" s="6" t="e">
        <f t="shared" si="99"/>
        <v>#DIV/0!</v>
      </c>
      <c r="H687" s="56"/>
      <c r="I687" s="56"/>
      <c r="J687" s="56"/>
    </row>
    <row r="688" spans="1:10" s="48" customFormat="1" ht="17.100000000000001" hidden="1" customHeight="1" x14ac:dyDescent="0.25">
      <c r="A688" s="632"/>
      <c r="B688" s="633"/>
      <c r="C688" s="1665"/>
      <c r="D688" s="1625"/>
      <c r="E688" s="75" t="s">
        <v>96</v>
      </c>
      <c r="F688" s="60"/>
      <c r="G688" s="6" t="e">
        <f t="shared" si="99"/>
        <v>#DIV/0!</v>
      </c>
      <c r="H688" s="56"/>
      <c r="I688" s="56"/>
      <c r="J688" s="56"/>
    </row>
    <row r="689" spans="1:10" s="48" customFormat="1" ht="17.100000000000001" hidden="1" customHeight="1" x14ac:dyDescent="0.25">
      <c r="A689" s="632"/>
      <c r="B689" s="633"/>
      <c r="C689" s="1665"/>
      <c r="D689" s="1625"/>
      <c r="E689" s="75" t="s">
        <v>96</v>
      </c>
      <c r="F689" s="60"/>
      <c r="G689" s="6" t="e">
        <f t="shared" si="99"/>
        <v>#DIV/0!</v>
      </c>
      <c r="H689" s="56"/>
      <c r="I689" s="56"/>
      <c r="J689" s="56"/>
    </row>
    <row r="690" spans="1:10" s="48" customFormat="1" ht="17.100000000000001" hidden="1" customHeight="1" x14ac:dyDescent="0.25">
      <c r="A690" s="632"/>
      <c r="B690" s="633"/>
      <c r="C690" s="1665"/>
      <c r="D690" s="1625"/>
      <c r="E690" s="75" t="s">
        <v>96</v>
      </c>
      <c r="F690" s="60"/>
      <c r="G690" s="6" t="e">
        <f t="shared" si="99"/>
        <v>#DIV/0!</v>
      </c>
      <c r="H690" s="56"/>
      <c r="I690" s="56"/>
      <c r="J690" s="56"/>
    </row>
    <row r="691" spans="1:10" s="48" customFormat="1" ht="17.100000000000001" hidden="1" customHeight="1" x14ac:dyDescent="0.25">
      <c r="A691" s="632"/>
      <c r="B691" s="633"/>
      <c r="C691" s="1665"/>
      <c r="D691" s="1625"/>
      <c r="E691" s="75" t="s">
        <v>96</v>
      </c>
      <c r="F691" s="60"/>
      <c r="G691" s="6" t="e">
        <f t="shared" si="99"/>
        <v>#DIV/0!</v>
      </c>
      <c r="H691" s="56"/>
      <c r="I691" s="56"/>
      <c r="J691" s="56"/>
    </row>
    <row r="692" spans="1:10" s="48" customFormat="1" ht="17.100000000000001" hidden="1" customHeight="1" x14ac:dyDescent="0.25">
      <c r="A692" s="632"/>
      <c r="B692" s="633"/>
      <c r="C692" s="1665"/>
      <c r="D692" s="1625"/>
      <c r="E692" s="75" t="s">
        <v>96</v>
      </c>
      <c r="F692" s="60"/>
      <c r="G692" s="6" t="e">
        <f t="shared" si="99"/>
        <v>#DIV/0!</v>
      </c>
      <c r="H692" s="56"/>
      <c r="I692" s="56"/>
      <c r="J692" s="56"/>
    </row>
    <row r="693" spans="1:10" s="48" customFormat="1" ht="17.100000000000001" hidden="1" customHeight="1" x14ac:dyDescent="0.25">
      <c r="A693" s="632"/>
      <c r="B693" s="633"/>
      <c r="C693" s="1665"/>
      <c r="D693" s="1625"/>
      <c r="E693" s="75" t="s">
        <v>96</v>
      </c>
      <c r="F693" s="60"/>
      <c r="G693" s="6" t="e">
        <f t="shared" si="99"/>
        <v>#DIV/0!</v>
      </c>
      <c r="H693" s="56"/>
      <c r="I693" s="56"/>
      <c r="J693" s="56"/>
    </row>
    <row r="694" spans="1:10" s="48" customFormat="1" ht="17.100000000000001" hidden="1" customHeight="1" x14ac:dyDescent="0.25">
      <c r="A694" s="632"/>
      <c r="B694" s="633"/>
      <c r="C694" s="1665"/>
      <c r="D694" s="1625"/>
      <c r="E694" s="75" t="s">
        <v>96</v>
      </c>
      <c r="F694" s="60"/>
      <c r="G694" s="6" t="e">
        <f t="shared" si="99"/>
        <v>#DIV/0!</v>
      </c>
      <c r="H694" s="56"/>
      <c r="I694" s="56"/>
      <c r="J694" s="56"/>
    </row>
    <row r="695" spans="1:10" s="48" customFormat="1" ht="17.100000000000001" hidden="1" customHeight="1" x14ac:dyDescent="0.25">
      <c r="A695" s="632"/>
      <c r="B695" s="633"/>
      <c r="C695" s="1665"/>
      <c r="D695" s="1625"/>
      <c r="E695" s="75" t="s">
        <v>96</v>
      </c>
      <c r="F695" s="60"/>
      <c r="G695" s="6" t="e">
        <f t="shared" si="99"/>
        <v>#DIV/0!</v>
      </c>
      <c r="H695" s="56"/>
      <c r="I695" s="56"/>
      <c r="J695" s="56"/>
    </row>
    <row r="696" spans="1:10" s="48" customFormat="1" ht="17.100000000000001" hidden="1" customHeight="1" x14ac:dyDescent="0.25">
      <c r="A696" s="632"/>
      <c r="B696" s="633"/>
      <c r="C696" s="1665"/>
      <c r="D696" s="1625"/>
      <c r="E696" s="75" t="s">
        <v>96</v>
      </c>
      <c r="F696" s="60"/>
      <c r="G696" s="6" t="e">
        <f t="shared" si="99"/>
        <v>#DIV/0!</v>
      </c>
      <c r="H696" s="56"/>
      <c r="I696" s="56"/>
      <c r="J696" s="56"/>
    </row>
    <row r="697" spans="1:10" s="48" customFormat="1" ht="17.100000000000001" hidden="1" customHeight="1" x14ac:dyDescent="0.25">
      <c r="A697" s="632"/>
      <c r="B697" s="633"/>
      <c r="C697" s="1665"/>
      <c r="D697" s="1625"/>
      <c r="E697" s="75" t="s">
        <v>96</v>
      </c>
      <c r="F697" s="60"/>
      <c r="G697" s="6" t="e">
        <f t="shared" si="99"/>
        <v>#DIV/0!</v>
      </c>
      <c r="H697" s="56"/>
      <c r="I697" s="56"/>
      <c r="J697" s="56"/>
    </row>
    <row r="698" spans="1:10" s="48" customFormat="1" ht="17.100000000000001" hidden="1" customHeight="1" x14ac:dyDescent="0.25">
      <c r="A698" s="632"/>
      <c r="B698" s="633"/>
      <c r="C698" s="1665"/>
      <c r="D698" s="1625"/>
      <c r="E698" s="75" t="s">
        <v>96</v>
      </c>
      <c r="F698" s="60"/>
      <c r="G698" s="6" t="e">
        <f t="shared" si="99"/>
        <v>#DIV/0!</v>
      </c>
      <c r="H698" s="56"/>
      <c r="I698" s="56"/>
      <c r="J698" s="56"/>
    </row>
    <row r="699" spans="1:10" s="48" customFormat="1" ht="17.100000000000001" hidden="1" customHeight="1" x14ac:dyDescent="0.25">
      <c r="A699" s="632"/>
      <c r="B699" s="633"/>
      <c r="C699" s="1665"/>
      <c r="D699" s="1625"/>
      <c r="E699" s="75" t="s">
        <v>96</v>
      </c>
      <c r="F699" s="60"/>
      <c r="G699" s="6" t="e">
        <f t="shared" si="99"/>
        <v>#DIV/0!</v>
      </c>
      <c r="H699" s="56"/>
      <c r="I699" s="56"/>
      <c r="J699" s="56"/>
    </row>
    <row r="700" spans="1:10" s="48" customFormat="1" ht="17.100000000000001" hidden="1" customHeight="1" x14ac:dyDescent="0.25">
      <c r="A700" s="632"/>
      <c r="B700" s="633"/>
      <c r="C700" s="1665"/>
      <c r="D700" s="1625"/>
      <c r="E700" s="75" t="s">
        <v>96</v>
      </c>
      <c r="F700" s="60"/>
      <c r="G700" s="6" t="e">
        <f t="shared" si="99"/>
        <v>#DIV/0!</v>
      </c>
      <c r="H700" s="56"/>
      <c r="I700" s="56"/>
      <c r="J700" s="56"/>
    </row>
    <row r="701" spans="1:10" s="48" customFormat="1" ht="17.100000000000001" hidden="1" customHeight="1" x14ac:dyDescent="0.25">
      <c r="A701" s="632"/>
      <c r="B701" s="633"/>
      <c r="C701" s="1665"/>
      <c r="D701" s="1625"/>
      <c r="E701" s="75" t="s">
        <v>96</v>
      </c>
      <c r="F701" s="60"/>
      <c r="G701" s="6" t="e">
        <f t="shared" si="99"/>
        <v>#DIV/0!</v>
      </c>
      <c r="H701" s="56"/>
      <c r="I701" s="56"/>
      <c r="J701" s="56"/>
    </row>
    <row r="702" spans="1:10" s="48" customFormat="1" ht="17.100000000000001" hidden="1" customHeight="1" x14ac:dyDescent="0.25">
      <c r="A702" s="632"/>
      <c r="B702" s="633"/>
      <c r="C702" s="1665"/>
      <c r="D702" s="1625"/>
      <c r="E702" s="75" t="s">
        <v>96</v>
      </c>
      <c r="F702" s="60"/>
      <c r="G702" s="6" t="e">
        <f t="shared" si="99"/>
        <v>#DIV/0!</v>
      </c>
      <c r="H702" s="56"/>
      <c r="I702" s="56"/>
      <c r="J702" s="56"/>
    </row>
    <row r="703" spans="1:10" s="48" customFormat="1" ht="17.100000000000001" hidden="1" customHeight="1" x14ac:dyDescent="0.25">
      <c r="A703" s="632"/>
      <c r="B703" s="633"/>
      <c r="C703" s="1665"/>
      <c r="D703" s="1625"/>
      <c r="E703" s="75" t="s">
        <v>96</v>
      </c>
      <c r="F703" s="60"/>
      <c r="G703" s="6" t="e">
        <f t="shared" si="99"/>
        <v>#DIV/0!</v>
      </c>
      <c r="H703" s="56"/>
      <c r="I703" s="56"/>
      <c r="J703" s="56"/>
    </row>
    <row r="704" spans="1:10" s="48" customFormat="1" ht="17.100000000000001" hidden="1" customHeight="1" x14ac:dyDescent="0.25">
      <c r="A704" s="632"/>
      <c r="B704" s="633"/>
      <c r="C704" s="1665"/>
      <c r="D704" s="1625"/>
      <c r="E704" s="75" t="s">
        <v>96</v>
      </c>
      <c r="F704" s="60"/>
      <c r="G704" s="6" t="e">
        <f t="shared" si="99"/>
        <v>#DIV/0!</v>
      </c>
      <c r="H704" s="56"/>
      <c r="I704" s="56"/>
      <c r="J704" s="56"/>
    </row>
    <row r="705" spans="1:10" s="48" customFormat="1" ht="17.100000000000001" hidden="1" customHeight="1" x14ac:dyDescent="0.25">
      <c r="A705" s="632"/>
      <c r="B705" s="633"/>
      <c r="C705" s="1665"/>
      <c r="D705" s="1625"/>
      <c r="E705" s="75" t="s">
        <v>96</v>
      </c>
      <c r="F705" s="60"/>
      <c r="G705" s="6" t="e">
        <f t="shared" si="99"/>
        <v>#DIV/0!</v>
      </c>
      <c r="H705" s="56"/>
      <c r="I705" s="56"/>
      <c r="J705" s="56"/>
    </row>
    <row r="706" spans="1:10" s="48" customFormat="1" ht="17.100000000000001" hidden="1" customHeight="1" x14ac:dyDescent="0.25">
      <c r="A706" s="632"/>
      <c r="B706" s="633"/>
      <c r="C706" s="1665"/>
      <c r="D706" s="1625"/>
      <c r="E706" s="75" t="s">
        <v>96</v>
      </c>
      <c r="F706" s="60"/>
      <c r="G706" s="6" t="e">
        <f t="shared" si="99"/>
        <v>#DIV/0!</v>
      </c>
      <c r="H706" s="56"/>
      <c r="I706" s="56"/>
      <c r="J706" s="56"/>
    </row>
    <row r="707" spans="1:10" s="48" customFormat="1" ht="17.100000000000001" hidden="1" customHeight="1" x14ac:dyDescent="0.25">
      <c r="A707" s="632"/>
      <c r="B707" s="633"/>
      <c r="C707" s="1665"/>
      <c r="D707" s="1625"/>
      <c r="E707" s="75" t="s">
        <v>96</v>
      </c>
      <c r="F707" s="60"/>
      <c r="G707" s="6" t="e">
        <f t="shared" si="99"/>
        <v>#DIV/0!</v>
      </c>
      <c r="H707" s="56"/>
      <c r="I707" s="56"/>
      <c r="J707" s="56"/>
    </row>
    <row r="708" spans="1:10" s="48" customFormat="1" ht="17.100000000000001" hidden="1" customHeight="1" x14ac:dyDescent="0.25">
      <c r="A708" s="632"/>
      <c r="B708" s="633"/>
      <c r="C708" s="1624"/>
      <c r="D708" s="1625"/>
      <c r="E708" s="75" t="s">
        <v>96</v>
      </c>
      <c r="F708" s="60"/>
      <c r="G708" s="6" t="e">
        <f t="shared" si="98"/>
        <v>#DIV/0!</v>
      </c>
      <c r="H708" s="56"/>
      <c r="I708" s="56"/>
      <c r="J708" s="56"/>
    </row>
    <row r="709" spans="1:10" s="48" customFormat="1" ht="17.100000000000001" hidden="1" customHeight="1" x14ac:dyDescent="0.25">
      <c r="A709" s="632"/>
      <c r="B709" s="633"/>
      <c r="C709" s="1624"/>
      <c r="D709" s="1625"/>
      <c r="E709" s="75" t="s">
        <v>96</v>
      </c>
      <c r="F709" s="60"/>
      <c r="G709" s="6" t="e">
        <f t="shared" si="98"/>
        <v>#DIV/0!</v>
      </c>
      <c r="H709" s="56"/>
      <c r="I709" s="56"/>
      <c r="J709" s="56"/>
    </row>
    <row r="710" spans="1:10" s="48" customFormat="1" ht="17.100000000000001" hidden="1" customHeight="1" x14ac:dyDescent="0.25">
      <c r="A710" s="632"/>
      <c r="B710" s="633"/>
      <c r="C710" s="1718"/>
      <c r="D710" s="1719"/>
      <c r="E710" s="75" t="s">
        <v>96</v>
      </c>
      <c r="F710" s="60"/>
      <c r="G710" s="6" t="e">
        <f t="shared" si="98"/>
        <v>#DIV/0!</v>
      </c>
      <c r="H710" s="56"/>
      <c r="I710" s="56"/>
      <c r="J710" s="56"/>
    </row>
    <row r="711" spans="1:10" s="48" customFormat="1" ht="17.100000000000001" customHeight="1" x14ac:dyDescent="0.25">
      <c r="A711" s="31"/>
      <c r="B711" s="1720" t="s">
        <v>899</v>
      </c>
      <c r="C711" s="1720"/>
      <c r="D711" s="1720"/>
      <c r="E711" s="32"/>
      <c r="F711" s="35"/>
      <c r="G711" s="33"/>
      <c r="H711" s="33">
        <f>SUM(H645:H710)</f>
        <v>312060</v>
      </c>
      <c r="I711" s="33">
        <f t="shared" ref="I711:J711" si="100">SUM(I645:I710)</f>
        <v>308250</v>
      </c>
      <c r="J711" s="33">
        <f t="shared" si="100"/>
        <v>308250</v>
      </c>
    </row>
    <row r="712" spans="1:10" s="48" customFormat="1" ht="17.100000000000001" customHeight="1" x14ac:dyDescent="0.25">
      <c r="A712" s="1084" t="s">
        <v>892</v>
      </c>
      <c r="B712" s="620">
        <v>346</v>
      </c>
      <c r="C712" s="1666" t="s">
        <v>897</v>
      </c>
      <c r="D712" s="1667"/>
      <c r="E712" s="617" t="s">
        <v>117</v>
      </c>
      <c r="F712" s="618" t="s">
        <v>117</v>
      </c>
      <c r="G712" s="619" t="s">
        <v>117</v>
      </c>
      <c r="H712" s="619" t="s">
        <v>117</v>
      </c>
      <c r="I712" s="619" t="s">
        <v>117</v>
      </c>
      <c r="J712" s="619" t="s">
        <v>117</v>
      </c>
    </row>
    <row r="713" spans="1:10" s="48" customFormat="1" ht="17.100000000000001" customHeight="1" x14ac:dyDescent="0.25">
      <c r="A713" s="632"/>
      <c r="B713" s="633"/>
      <c r="C713" s="1665" t="s">
        <v>1162</v>
      </c>
      <c r="D713" s="1625"/>
      <c r="E713" s="75" t="s">
        <v>96</v>
      </c>
      <c r="F713" s="60">
        <v>298</v>
      </c>
      <c r="G713" s="6">
        <f t="shared" ref="G713:G775" si="101">H713/F713</f>
        <v>102.68456375838926</v>
      </c>
      <c r="H713" s="56">
        <v>30600</v>
      </c>
      <c r="I713" s="56">
        <v>41750</v>
      </c>
      <c r="J713" s="56">
        <v>41750</v>
      </c>
    </row>
    <row r="714" spans="1:10" s="48" customFormat="1" ht="17.100000000000001" hidden="1" customHeight="1" x14ac:dyDescent="0.25">
      <c r="A714" s="632"/>
      <c r="B714" s="633"/>
      <c r="C714" s="1665"/>
      <c r="D714" s="1625"/>
      <c r="E714" s="75" t="s">
        <v>96</v>
      </c>
      <c r="F714" s="60"/>
      <c r="G714" s="6" t="e">
        <f t="shared" si="101"/>
        <v>#DIV/0!</v>
      </c>
      <c r="H714" s="56"/>
      <c r="I714" s="56"/>
      <c r="J714" s="56"/>
    </row>
    <row r="715" spans="1:10" s="48" customFormat="1" ht="17.100000000000001" hidden="1" customHeight="1" x14ac:dyDescent="0.25">
      <c r="A715" s="632"/>
      <c r="B715" s="633"/>
      <c r="C715" s="1665"/>
      <c r="D715" s="1625"/>
      <c r="E715" s="75" t="s">
        <v>96</v>
      </c>
      <c r="F715" s="60"/>
      <c r="G715" s="6" t="e">
        <f t="shared" si="101"/>
        <v>#DIV/0!</v>
      </c>
      <c r="H715" s="56"/>
      <c r="I715" s="56"/>
      <c r="J715" s="56"/>
    </row>
    <row r="716" spans="1:10" s="48" customFormat="1" ht="17.100000000000001" hidden="1" customHeight="1" x14ac:dyDescent="0.25">
      <c r="A716" s="632"/>
      <c r="B716" s="633"/>
      <c r="C716" s="1665"/>
      <c r="D716" s="1625"/>
      <c r="E716" s="75" t="s">
        <v>96</v>
      </c>
      <c r="F716" s="60"/>
      <c r="G716" s="6" t="e">
        <f t="shared" si="101"/>
        <v>#DIV/0!</v>
      </c>
      <c r="H716" s="56"/>
      <c r="I716" s="56"/>
      <c r="J716" s="56"/>
    </row>
    <row r="717" spans="1:10" s="48" customFormat="1" ht="17.100000000000001" hidden="1" customHeight="1" x14ac:dyDescent="0.25">
      <c r="A717" s="632"/>
      <c r="B717" s="633"/>
      <c r="C717" s="1665"/>
      <c r="D717" s="1625"/>
      <c r="E717" s="75" t="s">
        <v>96</v>
      </c>
      <c r="F717" s="60"/>
      <c r="G717" s="6" t="e">
        <f t="shared" si="101"/>
        <v>#DIV/0!</v>
      </c>
      <c r="H717" s="56"/>
      <c r="I717" s="56"/>
      <c r="J717" s="56"/>
    </row>
    <row r="718" spans="1:10" s="48" customFormat="1" ht="17.100000000000001" hidden="1" customHeight="1" x14ac:dyDescent="0.25">
      <c r="A718" s="632"/>
      <c r="B718" s="633"/>
      <c r="C718" s="1665"/>
      <c r="D718" s="1625"/>
      <c r="E718" s="75" t="s">
        <v>96</v>
      </c>
      <c r="F718" s="60"/>
      <c r="G718" s="6" t="e">
        <f t="shared" si="101"/>
        <v>#DIV/0!</v>
      </c>
      <c r="H718" s="56"/>
      <c r="I718" s="56"/>
      <c r="J718" s="56"/>
    </row>
    <row r="719" spans="1:10" s="48" customFormat="1" ht="17.100000000000001" hidden="1" customHeight="1" x14ac:dyDescent="0.25">
      <c r="A719" s="632"/>
      <c r="B719" s="633"/>
      <c r="C719" s="1665"/>
      <c r="D719" s="1625"/>
      <c r="E719" s="75" t="s">
        <v>96</v>
      </c>
      <c r="F719" s="60"/>
      <c r="G719" s="6" t="e">
        <f t="shared" si="101"/>
        <v>#DIV/0!</v>
      </c>
      <c r="H719" s="56"/>
      <c r="I719" s="56"/>
      <c r="J719" s="56"/>
    </row>
    <row r="720" spans="1:10" s="48" customFormat="1" ht="17.100000000000001" hidden="1" customHeight="1" x14ac:dyDescent="0.25">
      <c r="A720" s="632"/>
      <c r="B720" s="633"/>
      <c r="C720" s="1665"/>
      <c r="D720" s="1625"/>
      <c r="E720" s="75" t="s">
        <v>96</v>
      </c>
      <c r="F720" s="60"/>
      <c r="G720" s="6" t="e">
        <f t="shared" si="101"/>
        <v>#DIV/0!</v>
      </c>
      <c r="H720" s="56"/>
      <c r="I720" s="56"/>
      <c r="J720" s="56"/>
    </row>
    <row r="721" spans="1:10" s="48" customFormat="1" ht="17.100000000000001" hidden="1" customHeight="1" x14ac:dyDescent="0.25">
      <c r="A721" s="632"/>
      <c r="B721" s="633"/>
      <c r="C721" s="1665"/>
      <c r="D721" s="1625"/>
      <c r="E721" s="75" t="s">
        <v>96</v>
      </c>
      <c r="F721" s="60"/>
      <c r="G721" s="6" t="e">
        <f t="shared" si="101"/>
        <v>#DIV/0!</v>
      </c>
      <c r="H721" s="56"/>
      <c r="I721" s="56"/>
      <c r="J721" s="56"/>
    </row>
    <row r="722" spans="1:10" s="48" customFormat="1" ht="17.100000000000001" hidden="1" customHeight="1" x14ac:dyDescent="0.25">
      <c r="A722" s="632"/>
      <c r="B722" s="633"/>
      <c r="C722" s="1665"/>
      <c r="D722" s="1625"/>
      <c r="E722" s="75" t="s">
        <v>96</v>
      </c>
      <c r="F722" s="60"/>
      <c r="G722" s="6" t="e">
        <f t="shared" si="101"/>
        <v>#DIV/0!</v>
      </c>
      <c r="H722" s="56"/>
      <c r="I722" s="56"/>
      <c r="J722" s="56"/>
    </row>
    <row r="723" spans="1:10" s="48" customFormat="1" ht="17.100000000000001" hidden="1" customHeight="1" x14ac:dyDescent="0.25">
      <c r="A723" s="632"/>
      <c r="B723" s="633"/>
      <c r="C723" s="1665"/>
      <c r="D723" s="1625"/>
      <c r="E723" s="75" t="s">
        <v>96</v>
      </c>
      <c r="F723" s="60"/>
      <c r="G723" s="6" t="e">
        <f t="shared" si="101"/>
        <v>#DIV/0!</v>
      </c>
      <c r="H723" s="56"/>
      <c r="I723" s="56"/>
      <c r="J723" s="56"/>
    </row>
    <row r="724" spans="1:10" s="48" customFormat="1" ht="17.100000000000001" hidden="1" customHeight="1" x14ac:dyDescent="0.25">
      <c r="A724" s="632"/>
      <c r="B724" s="633"/>
      <c r="C724" s="1665"/>
      <c r="D724" s="1625"/>
      <c r="E724" s="75" t="s">
        <v>96</v>
      </c>
      <c r="F724" s="60"/>
      <c r="G724" s="6" t="e">
        <f t="shared" si="101"/>
        <v>#DIV/0!</v>
      </c>
      <c r="H724" s="56"/>
      <c r="I724" s="56"/>
      <c r="J724" s="56"/>
    </row>
    <row r="725" spans="1:10" s="48" customFormat="1" ht="17.100000000000001" hidden="1" customHeight="1" x14ac:dyDescent="0.25">
      <c r="A725" s="632"/>
      <c r="B725" s="633"/>
      <c r="C725" s="1665"/>
      <c r="D725" s="1625"/>
      <c r="E725" s="75" t="s">
        <v>96</v>
      </c>
      <c r="F725" s="60"/>
      <c r="G725" s="6" t="e">
        <f t="shared" si="101"/>
        <v>#DIV/0!</v>
      </c>
      <c r="H725" s="56"/>
      <c r="I725" s="56"/>
      <c r="J725" s="56"/>
    </row>
    <row r="726" spans="1:10" s="48" customFormat="1" ht="17.100000000000001" hidden="1" customHeight="1" x14ac:dyDescent="0.25">
      <c r="A726" s="632"/>
      <c r="B726" s="633"/>
      <c r="C726" s="1665"/>
      <c r="D726" s="1625"/>
      <c r="E726" s="75" t="s">
        <v>96</v>
      </c>
      <c r="F726" s="60"/>
      <c r="G726" s="6" t="e">
        <f t="shared" si="101"/>
        <v>#DIV/0!</v>
      </c>
      <c r="H726" s="56"/>
      <c r="I726" s="56"/>
      <c r="J726" s="56"/>
    </row>
    <row r="727" spans="1:10" s="48" customFormat="1" ht="17.100000000000001" hidden="1" customHeight="1" x14ac:dyDescent="0.25">
      <c r="A727" s="632"/>
      <c r="B727" s="633"/>
      <c r="C727" s="1665"/>
      <c r="D727" s="1625"/>
      <c r="E727" s="75" t="s">
        <v>96</v>
      </c>
      <c r="F727" s="60"/>
      <c r="G727" s="6" t="e">
        <f t="shared" si="101"/>
        <v>#DIV/0!</v>
      </c>
      <c r="H727" s="56"/>
      <c r="I727" s="56"/>
      <c r="J727" s="56"/>
    </row>
    <row r="728" spans="1:10" s="48" customFormat="1" ht="17.100000000000001" hidden="1" customHeight="1" x14ac:dyDescent="0.25">
      <c r="A728" s="632"/>
      <c r="B728" s="633"/>
      <c r="C728" s="1665"/>
      <c r="D728" s="1625"/>
      <c r="E728" s="75" t="s">
        <v>96</v>
      </c>
      <c r="F728" s="60"/>
      <c r="G728" s="6" t="e">
        <f t="shared" si="101"/>
        <v>#DIV/0!</v>
      </c>
      <c r="H728" s="56"/>
      <c r="I728" s="56"/>
      <c r="J728" s="56"/>
    </row>
    <row r="729" spans="1:10" s="48" customFormat="1" ht="17.100000000000001" hidden="1" customHeight="1" x14ac:dyDescent="0.25">
      <c r="A729" s="632"/>
      <c r="B729" s="633"/>
      <c r="C729" s="1665"/>
      <c r="D729" s="1625"/>
      <c r="E729" s="75" t="s">
        <v>96</v>
      </c>
      <c r="F729" s="60"/>
      <c r="G729" s="6" t="e">
        <f t="shared" si="101"/>
        <v>#DIV/0!</v>
      </c>
      <c r="H729" s="56"/>
      <c r="I729" s="56"/>
      <c r="J729" s="56"/>
    </row>
    <row r="730" spans="1:10" s="48" customFormat="1" ht="17.100000000000001" hidden="1" customHeight="1" x14ac:dyDescent="0.25">
      <c r="A730" s="632"/>
      <c r="B730" s="633"/>
      <c r="C730" s="1665"/>
      <c r="D730" s="1625"/>
      <c r="E730" s="75" t="s">
        <v>96</v>
      </c>
      <c r="F730" s="60"/>
      <c r="G730" s="6" t="e">
        <f t="shared" si="101"/>
        <v>#DIV/0!</v>
      </c>
      <c r="H730" s="56"/>
      <c r="I730" s="56"/>
      <c r="J730" s="56"/>
    </row>
    <row r="731" spans="1:10" s="48" customFormat="1" ht="17.100000000000001" hidden="1" customHeight="1" x14ac:dyDescent="0.25">
      <c r="A731" s="632"/>
      <c r="B731" s="633"/>
      <c r="C731" s="1665"/>
      <c r="D731" s="1625"/>
      <c r="E731" s="75" t="s">
        <v>96</v>
      </c>
      <c r="F731" s="60"/>
      <c r="G731" s="6" t="e">
        <f t="shared" si="101"/>
        <v>#DIV/0!</v>
      </c>
      <c r="H731" s="56"/>
      <c r="I731" s="56"/>
      <c r="J731" s="56"/>
    </row>
    <row r="732" spans="1:10" s="48" customFormat="1" ht="17.100000000000001" hidden="1" customHeight="1" x14ac:dyDescent="0.25">
      <c r="A732" s="632"/>
      <c r="B732" s="633"/>
      <c r="C732" s="1665"/>
      <c r="D732" s="1625"/>
      <c r="E732" s="75" t="s">
        <v>96</v>
      </c>
      <c r="F732" s="60"/>
      <c r="G732" s="6" t="e">
        <f t="shared" si="101"/>
        <v>#DIV/0!</v>
      </c>
      <c r="H732" s="56"/>
      <c r="I732" s="56"/>
      <c r="J732" s="56"/>
    </row>
    <row r="733" spans="1:10" s="48" customFormat="1" ht="17.100000000000001" hidden="1" customHeight="1" x14ac:dyDescent="0.25">
      <c r="A733" s="632"/>
      <c r="B733" s="633"/>
      <c r="C733" s="1665"/>
      <c r="D733" s="1625"/>
      <c r="E733" s="75" t="s">
        <v>96</v>
      </c>
      <c r="F733" s="60"/>
      <c r="G733" s="6" t="e">
        <f t="shared" si="101"/>
        <v>#DIV/0!</v>
      </c>
      <c r="H733" s="56"/>
      <c r="I733" s="56"/>
      <c r="J733" s="56"/>
    </row>
    <row r="734" spans="1:10" s="48" customFormat="1" ht="17.100000000000001" hidden="1" customHeight="1" x14ac:dyDescent="0.25">
      <c r="A734" s="632"/>
      <c r="B734" s="633"/>
      <c r="C734" s="1665"/>
      <c r="D734" s="1625"/>
      <c r="E734" s="75" t="s">
        <v>96</v>
      </c>
      <c r="F734" s="60"/>
      <c r="G734" s="6" t="e">
        <f t="shared" si="101"/>
        <v>#DIV/0!</v>
      </c>
      <c r="H734" s="56"/>
      <c r="I734" s="56"/>
      <c r="J734" s="56"/>
    </row>
    <row r="735" spans="1:10" s="48" customFormat="1" ht="17.100000000000001" hidden="1" customHeight="1" x14ac:dyDescent="0.25">
      <c r="A735" s="632"/>
      <c r="B735" s="633"/>
      <c r="C735" s="1665"/>
      <c r="D735" s="1625"/>
      <c r="E735" s="75" t="s">
        <v>96</v>
      </c>
      <c r="F735" s="60"/>
      <c r="G735" s="6" t="e">
        <f t="shared" si="101"/>
        <v>#DIV/0!</v>
      </c>
      <c r="H735" s="56"/>
      <c r="I735" s="56"/>
      <c r="J735" s="56"/>
    </row>
    <row r="736" spans="1:10" s="48" customFormat="1" ht="17.100000000000001" hidden="1" customHeight="1" x14ac:dyDescent="0.25">
      <c r="A736" s="632"/>
      <c r="B736" s="633"/>
      <c r="C736" s="1665"/>
      <c r="D736" s="1625"/>
      <c r="E736" s="75" t="s">
        <v>96</v>
      </c>
      <c r="F736" s="60"/>
      <c r="G736" s="6" t="e">
        <f t="shared" si="101"/>
        <v>#DIV/0!</v>
      </c>
      <c r="H736" s="56"/>
      <c r="I736" s="56"/>
      <c r="J736" s="56"/>
    </row>
    <row r="737" spans="1:10" s="48" customFormat="1" ht="17.100000000000001" hidden="1" customHeight="1" x14ac:dyDescent="0.25">
      <c r="A737" s="632"/>
      <c r="B737" s="633"/>
      <c r="C737" s="1665"/>
      <c r="D737" s="1625"/>
      <c r="E737" s="75" t="s">
        <v>96</v>
      </c>
      <c r="F737" s="60"/>
      <c r="G737" s="6" t="e">
        <f t="shared" si="101"/>
        <v>#DIV/0!</v>
      </c>
      <c r="H737" s="56"/>
      <c r="I737" s="56"/>
      <c r="J737" s="56"/>
    </row>
    <row r="738" spans="1:10" s="48" customFormat="1" ht="17.100000000000001" hidden="1" customHeight="1" x14ac:dyDescent="0.25">
      <c r="A738" s="632"/>
      <c r="B738" s="633"/>
      <c r="C738" s="1665"/>
      <c r="D738" s="1625"/>
      <c r="E738" s="75" t="s">
        <v>96</v>
      </c>
      <c r="F738" s="60"/>
      <c r="G738" s="6" t="e">
        <f t="shared" si="101"/>
        <v>#DIV/0!</v>
      </c>
      <c r="H738" s="56"/>
      <c r="I738" s="56"/>
      <c r="J738" s="56"/>
    </row>
    <row r="739" spans="1:10" s="48" customFormat="1" ht="17.100000000000001" hidden="1" customHeight="1" x14ac:dyDescent="0.25">
      <c r="A739" s="632"/>
      <c r="B739" s="633"/>
      <c r="C739" s="1665"/>
      <c r="D739" s="1625"/>
      <c r="E739" s="75" t="s">
        <v>96</v>
      </c>
      <c r="F739" s="60"/>
      <c r="G739" s="6" t="e">
        <f t="shared" si="101"/>
        <v>#DIV/0!</v>
      </c>
      <c r="H739" s="56"/>
      <c r="I739" s="56"/>
      <c r="J739" s="56"/>
    </row>
    <row r="740" spans="1:10" s="48" customFormat="1" ht="17.100000000000001" hidden="1" customHeight="1" x14ac:dyDescent="0.25">
      <c r="A740" s="632"/>
      <c r="B740" s="633"/>
      <c r="C740" s="1665"/>
      <c r="D740" s="1625"/>
      <c r="E740" s="75" t="s">
        <v>96</v>
      </c>
      <c r="F740" s="60"/>
      <c r="G740" s="6" t="e">
        <f t="shared" si="101"/>
        <v>#DIV/0!</v>
      </c>
      <c r="H740" s="56"/>
      <c r="I740" s="56"/>
      <c r="J740" s="56"/>
    </row>
    <row r="741" spans="1:10" s="48" customFormat="1" ht="17.100000000000001" hidden="1" customHeight="1" x14ac:dyDescent="0.25">
      <c r="A741" s="632"/>
      <c r="B741" s="633"/>
      <c r="C741" s="1665"/>
      <c r="D741" s="1625"/>
      <c r="E741" s="75" t="s">
        <v>96</v>
      </c>
      <c r="F741" s="60"/>
      <c r="G741" s="6" t="e">
        <f t="shared" si="101"/>
        <v>#DIV/0!</v>
      </c>
      <c r="H741" s="56"/>
      <c r="I741" s="56"/>
      <c r="J741" s="56"/>
    </row>
    <row r="742" spans="1:10" s="48" customFormat="1" ht="17.100000000000001" hidden="1" customHeight="1" x14ac:dyDescent="0.25">
      <c r="A742" s="632"/>
      <c r="B742" s="633"/>
      <c r="C742" s="1665"/>
      <c r="D742" s="1625"/>
      <c r="E742" s="75" t="s">
        <v>96</v>
      </c>
      <c r="F742" s="60"/>
      <c r="G742" s="6" t="e">
        <f t="shared" si="101"/>
        <v>#DIV/0!</v>
      </c>
      <c r="H742" s="56"/>
      <c r="I742" s="56"/>
      <c r="J742" s="56"/>
    </row>
    <row r="743" spans="1:10" s="48" customFormat="1" ht="17.100000000000001" hidden="1" customHeight="1" x14ac:dyDescent="0.25">
      <c r="A743" s="632"/>
      <c r="B743" s="633"/>
      <c r="C743" s="1665"/>
      <c r="D743" s="1625"/>
      <c r="E743" s="75" t="s">
        <v>96</v>
      </c>
      <c r="F743" s="60"/>
      <c r="G743" s="6" t="e">
        <f t="shared" si="101"/>
        <v>#DIV/0!</v>
      </c>
      <c r="H743" s="56"/>
      <c r="I743" s="56"/>
      <c r="J743" s="56"/>
    </row>
    <row r="744" spans="1:10" s="48" customFormat="1" ht="17.100000000000001" hidden="1" customHeight="1" x14ac:dyDescent="0.25">
      <c r="A744" s="632"/>
      <c r="B744" s="633"/>
      <c r="C744" s="1665"/>
      <c r="D744" s="1625"/>
      <c r="E744" s="75" t="s">
        <v>96</v>
      </c>
      <c r="F744" s="60"/>
      <c r="G744" s="6" t="e">
        <f t="shared" si="101"/>
        <v>#DIV/0!</v>
      </c>
      <c r="H744" s="56"/>
      <c r="I744" s="56"/>
      <c r="J744" s="56"/>
    </row>
    <row r="745" spans="1:10" s="48" customFormat="1" ht="17.100000000000001" hidden="1" customHeight="1" x14ac:dyDescent="0.25">
      <c r="A745" s="632"/>
      <c r="B745" s="633"/>
      <c r="C745" s="1665"/>
      <c r="D745" s="1625"/>
      <c r="E745" s="75" t="s">
        <v>96</v>
      </c>
      <c r="F745" s="60"/>
      <c r="G745" s="6" t="e">
        <f t="shared" si="101"/>
        <v>#DIV/0!</v>
      </c>
      <c r="H745" s="56"/>
      <c r="I745" s="56"/>
      <c r="J745" s="56"/>
    </row>
    <row r="746" spans="1:10" s="48" customFormat="1" ht="17.100000000000001" hidden="1" customHeight="1" x14ac:dyDescent="0.25">
      <c r="A746" s="632"/>
      <c r="B746" s="633"/>
      <c r="C746" s="1665"/>
      <c r="D746" s="1625"/>
      <c r="E746" s="75" t="s">
        <v>96</v>
      </c>
      <c r="F746" s="60"/>
      <c r="G746" s="6" t="e">
        <f t="shared" si="101"/>
        <v>#DIV/0!</v>
      </c>
      <c r="H746" s="56"/>
      <c r="I746" s="56"/>
      <c r="J746" s="56"/>
    </row>
    <row r="747" spans="1:10" s="48" customFormat="1" ht="17.100000000000001" hidden="1" customHeight="1" x14ac:dyDescent="0.25">
      <c r="A747" s="632"/>
      <c r="B747" s="633"/>
      <c r="C747" s="1665"/>
      <c r="D747" s="1625"/>
      <c r="E747" s="75" t="s">
        <v>96</v>
      </c>
      <c r="F747" s="60"/>
      <c r="G747" s="6" t="e">
        <f t="shared" si="101"/>
        <v>#DIV/0!</v>
      </c>
      <c r="H747" s="56"/>
      <c r="I747" s="56"/>
      <c r="J747" s="56"/>
    </row>
    <row r="748" spans="1:10" s="48" customFormat="1" ht="17.100000000000001" hidden="1" customHeight="1" x14ac:dyDescent="0.25">
      <c r="A748" s="632"/>
      <c r="B748" s="633"/>
      <c r="C748" s="1665"/>
      <c r="D748" s="1625"/>
      <c r="E748" s="75" t="s">
        <v>96</v>
      </c>
      <c r="F748" s="60"/>
      <c r="G748" s="6" t="e">
        <f t="shared" si="101"/>
        <v>#DIV/0!</v>
      </c>
      <c r="H748" s="56"/>
      <c r="I748" s="56"/>
      <c r="J748" s="56"/>
    </row>
    <row r="749" spans="1:10" s="48" customFormat="1" ht="17.100000000000001" hidden="1" customHeight="1" x14ac:dyDescent="0.25">
      <c r="A749" s="632"/>
      <c r="B749" s="633"/>
      <c r="C749" s="1665"/>
      <c r="D749" s="1625"/>
      <c r="E749" s="75" t="s">
        <v>96</v>
      </c>
      <c r="F749" s="60"/>
      <c r="G749" s="6" t="e">
        <f t="shared" si="101"/>
        <v>#DIV/0!</v>
      </c>
      <c r="H749" s="56"/>
      <c r="I749" s="56"/>
      <c r="J749" s="56"/>
    </row>
    <row r="750" spans="1:10" s="48" customFormat="1" ht="17.100000000000001" hidden="1" customHeight="1" x14ac:dyDescent="0.25">
      <c r="A750" s="632"/>
      <c r="B750" s="633"/>
      <c r="C750" s="1665"/>
      <c r="D750" s="1625"/>
      <c r="E750" s="75" t="s">
        <v>96</v>
      </c>
      <c r="F750" s="60"/>
      <c r="G750" s="6" t="e">
        <f t="shared" si="101"/>
        <v>#DIV/0!</v>
      </c>
      <c r="H750" s="56"/>
      <c r="I750" s="56"/>
      <c r="J750" s="56"/>
    </row>
    <row r="751" spans="1:10" s="48" customFormat="1" ht="17.100000000000001" hidden="1" customHeight="1" x14ac:dyDescent="0.25">
      <c r="A751" s="632"/>
      <c r="B751" s="633"/>
      <c r="C751" s="1665"/>
      <c r="D751" s="1625"/>
      <c r="E751" s="75" t="s">
        <v>96</v>
      </c>
      <c r="F751" s="60"/>
      <c r="G751" s="6" t="e">
        <f t="shared" si="101"/>
        <v>#DIV/0!</v>
      </c>
      <c r="H751" s="56"/>
      <c r="I751" s="56"/>
      <c r="J751" s="56"/>
    </row>
    <row r="752" spans="1:10" s="48" customFormat="1" ht="17.100000000000001" hidden="1" customHeight="1" x14ac:dyDescent="0.25">
      <c r="A752" s="632"/>
      <c r="B752" s="633"/>
      <c r="C752" s="1665"/>
      <c r="D752" s="1625"/>
      <c r="E752" s="75" t="s">
        <v>96</v>
      </c>
      <c r="F752" s="60"/>
      <c r="G752" s="6" t="e">
        <f t="shared" si="101"/>
        <v>#DIV/0!</v>
      </c>
      <c r="H752" s="56"/>
      <c r="I752" s="56"/>
      <c r="J752" s="56"/>
    </row>
    <row r="753" spans="1:10" s="48" customFormat="1" ht="17.100000000000001" hidden="1" customHeight="1" x14ac:dyDescent="0.25">
      <c r="A753" s="632"/>
      <c r="B753" s="633"/>
      <c r="C753" s="1665"/>
      <c r="D753" s="1625"/>
      <c r="E753" s="75" t="s">
        <v>96</v>
      </c>
      <c r="F753" s="60"/>
      <c r="G753" s="6" t="e">
        <f t="shared" si="101"/>
        <v>#DIV/0!</v>
      </c>
      <c r="H753" s="56"/>
      <c r="I753" s="56"/>
      <c r="J753" s="56"/>
    </row>
    <row r="754" spans="1:10" s="48" customFormat="1" ht="17.100000000000001" hidden="1" customHeight="1" x14ac:dyDescent="0.25">
      <c r="A754" s="632"/>
      <c r="B754" s="633"/>
      <c r="C754" s="1665"/>
      <c r="D754" s="1625"/>
      <c r="E754" s="75" t="s">
        <v>96</v>
      </c>
      <c r="F754" s="60"/>
      <c r="G754" s="6" t="e">
        <f t="shared" si="101"/>
        <v>#DIV/0!</v>
      </c>
      <c r="H754" s="56"/>
      <c r="I754" s="56"/>
      <c r="J754" s="56"/>
    </row>
    <row r="755" spans="1:10" s="48" customFormat="1" ht="17.100000000000001" hidden="1" customHeight="1" x14ac:dyDescent="0.25">
      <c r="A755" s="632"/>
      <c r="B755" s="633"/>
      <c r="C755" s="1665"/>
      <c r="D755" s="1625"/>
      <c r="E755" s="75" t="s">
        <v>96</v>
      </c>
      <c r="F755" s="60"/>
      <c r="G755" s="6" t="e">
        <f t="shared" si="101"/>
        <v>#DIV/0!</v>
      </c>
      <c r="H755" s="56"/>
      <c r="I755" s="56"/>
      <c r="J755" s="56"/>
    </row>
    <row r="756" spans="1:10" s="48" customFormat="1" ht="17.100000000000001" hidden="1" customHeight="1" x14ac:dyDescent="0.25">
      <c r="A756" s="632"/>
      <c r="B756" s="633"/>
      <c r="C756" s="1665"/>
      <c r="D756" s="1625"/>
      <c r="E756" s="75" t="s">
        <v>96</v>
      </c>
      <c r="F756" s="60"/>
      <c r="G756" s="6" t="e">
        <f t="shared" si="101"/>
        <v>#DIV/0!</v>
      </c>
      <c r="H756" s="56"/>
      <c r="I756" s="56"/>
      <c r="J756" s="56"/>
    </row>
    <row r="757" spans="1:10" s="48" customFormat="1" ht="17.100000000000001" hidden="1" customHeight="1" x14ac:dyDescent="0.25">
      <c r="A757" s="632"/>
      <c r="B757" s="633"/>
      <c r="C757" s="1665"/>
      <c r="D757" s="1625"/>
      <c r="E757" s="75" t="s">
        <v>96</v>
      </c>
      <c r="F757" s="60"/>
      <c r="G757" s="6" t="e">
        <f t="shared" si="101"/>
        <v>#DIV/0!</v>
      </c>
      <c r="H757" s="56"/>
      <c r="I757" s="56"/>
      <c r="J757" s="56"/>
    </row>
    <row r="758" spans="1:10" s="48" customFormat="1" ht="17.100000000000001" hidden="1" customHeight="1" x14ac:dyDescent="0.25">
      <c r="A758" s="632"/>
      <c r="B758" s="633"/>
      <c r="C758" s="1665"/>
      <c r="D758" s="1625"/>
      <c r="E758" s="75" t="s">
        <v>96</v>
      </c>
      <c r="F758" s="60"/>
      <c r="G758" s="6" t="e">
        <f t="shared" si="101"/>
        <v>#DIV/0!</v>
      </c>
      <c r="H758" s="56"/>
      <c r="I758" s="56"/>
      <c r="J758" s="56"/>
    </row>
    <row r="759" spans="1:10" s="48" customFormat="1" ht="17.100000000000001" hidden="1" customHeight="1" x14ac:dyDescent="0.25">
      <c r="A759" s="632"/>
      <c r="B759" s="633"/>
      <c r="C759" s="1665"/>
      <c r="D759" s="1625"/>
      <c r="E759" s="75" t="s">
        <v>96</v>
      </c>
      <c r="F759" s="60"/>
      <c r="G759" s="6" t="e">
        <f t="shared" si="101"/>
        <v>#DIV/0!</v>
      </c>
      <c r="H759" s="56"/>
      <c r="I759" s="56"/>
      <c r="J759" s="56"/>
    </row>
    <row r="760" spans="1:10" s="48" customFormat="1" ht="17.100000000000001" hidden="1" customHeight="1" x14ac:dyDescent="0.25">
      <c r="A760" s="632"/>
      <c r="B760" s="633"/>
      <c r="C760" s="1665"/>
      <c r="D760" s="1625"/>
      <c r="E760" s="75" t="s">
        <v>96</v>
      </c>
      <c r="F760" s="60"/>
      <c r="G760" s="6" t="e">
        <f t="shared" si="101"/>
        <v>#DIV/0!</v>
      </c>
      <c r="H760" s="56"/>
      <c r="I760" s="56"/>
      <c r="J760" s="56"/>
    </row>
    <row r="761" spans="1:10" s="48" customFormat="1" ht="17.100000000000001" hidden="1" customHeight="1" x14ac:dyDescent="0.25">
      <c r="A761" s="632"/>
      <c r="B761" s="633"/>
      <c r="C761" s="1665"/>
      <c r="D761" s="1625"/>
      <c r="E761" s="75" t="s">
        <v>96</v>
      </c>
      <c r="F761" s="60"/>
      <c r="G761" s="6" t="e">
        <f t="shared" si="101"/>
        <v>#DIV/0!</v>
      </c>
      <c r="H761" s="56"/>
      <c r="I761" s="56"/>
      <c r="J761" s="56"/>
    </row>
    <row r="762" spans="1:10" s="48" customFormat="1" ht="17.100000000000001" hidden="1" customHeight="1" x14ac:dyDescent="0.25">
      <c r="A762" s="632"/>
      <c r="B762" s="633"/>
      <c r="C762" s="1665"/>
      <c r="D762" s="1625"/>
      <c r="E762" s="75" t="s">
        <v>96</v>
      </c>
      <c r="F762" s="60"/>
      <c r="G762" s="6" t="e">
        <f t="shared" si="101"/>
        <v>#DIV/0!</v>
      </c>
      <c r="H762" s="56"/>
      <c r="I762" s="56"/>
      <c r="J762" s="56"/>
    </row>
    <row r="763" spans="1:10" s="48" customFormat="1" ht="17.100000000000001" hidden="1" customHeight="1" x14ac:dyDescent="0.25">
      <c r="A763" s="632"/>
      <c r="B763" s="633"/>
      <c r="C763" s="1665"/>
      <c r="D763" s="1625"/>
      <c r="E763" s="75" t="s">
        <v>96</v>
      </c>
      <c r="F763" s="60"/>
      <c r="G763" s="6" t="e">
        <f t="shared" si="101"/>
        <v>#DIV/0!</v>
      </c>
      <c r="H763" s="56"/>
      <c r="I763" s="56"/>
      <c r="J763" s="56"/>
    </row>
    <row r="764" spans="1:10" s="48" customFormat="1" ht="17.100000000000001" hidden="1" customHeight="1" x14ac:dyDescent="0.25">
      <c r="A764" s="632"/>
      <c r="B764" s="633"/>
      <c r="C764" s="1665"/>
      <c r="D764" s="1625"/>
      <c r="E764" s="75" t="s">
        <v>96</v>
      </c>
      <c r="F764" s="60"/>
      <c r="G764" s="6" t="e">
        <f t="shared" si="101"/>
        <v>#DIV/0!</v>
      </c>
      <c r="H764" s="56"/>
      <c r="I764" s="56"/>
      <c r="J764" s="56"/>
    </row>
    <row r="765" spans="1:10" s="48" customFormat="1" ht="17.100000000000001" hidden="1" customHeight="1" x14ac:dyDescent="0.25">
      <c r="A765" s="632"/>
      <c r="B765" s="633"/>
      <c r="C765" s="1665"/>
      <c r="D765" s="1625"/>
      <c r="E765" s="75" t="s">
        <v>96</v>
      </c>
      <c r="F765" s="60"/>
      <c r="G765" s="6" t="e">
        <f t="shared" si="101"/>
        <v>#DIV/0!</v>
      </c>
      <c r="H765" s="56"/>
      <c r="I765" s="56"/>
      <c r="J765" s="56"/>
    </row>
    <row r="766" spans="1:10" s="48" customFormat="1" ht="17.100000000000001" hidden="1" customHeight="1" x14ac:dyDescent="0.25">
      <c r="A766" s="632"/>
      <c r="B766" s="633"/>
      <c r="C766" s="1665"/>
      <c r="D766" s="1625"/>
      <c r="E766" s="75" t="s">
        <v>96</v>
      </c>
      <c r="F766" s="60"/>
      <c r="G766" s="6" t="e">
        <f t="shared" si="101"/>
        <v>#DIV/0!</v>
      </c>
      <c r="H766" s="56"/>
      <c r="I766" s="56"/>
      <c r="J766" s="56"/>
    </row>
    <row r="767" spans="1:10" s="48" customFormat="1" ht="17.100000000000001" hidden="1" customHeight="1" x14ac:dyDescent="0.25">
      <c r="A767" s="632"/>
      <c r="B767" s="633"/>
      <c r="C767" s="1665"/>
      <c r="D767" s="1625"/>
      <c r="E767" s="75" t="s">
        <v>96</v>
      </c>
      <c r="F767" s="60"/>
      <c r="G767" s="6" t="e">
        <f t="shared" si="101"/>
        <v>#DIV/0!</v>
      </c>
      <c r="H767" s="56"/>
      <c r="I767" s="56"/>
      <c r="J767" s="56"/>
    </row>
    <row r="768" spans="1:10" s="48" customFormat="1" ht="17.100000000000001" hidden="1" customHeight="1" x14ac:dyDescent="0.25">
      <c r="A768" s="632"/>
      <c r="B768" s="633"/>
      <c r="C768" s="1665"/>
      <c r="D768" s="1625"/>
      <c r="E768" s="75" t="s">
        <v>96</v>
      </c>
      <c r="F768" s="60"/>
      <c r="G768" s="6" t="e">
        <f t="shared" si="101"/>
        <v>#DIV/0!</v>
      </c>
      <c r="H768" s="56"/>
      <c r="I768" s="56"/>
      <c r="J768" s="56"/>
    </row>
    <row r="769" spans="1:10" s="48" customFormat="1" ht="17.100000000000001" hidden="1" customHeight="1" x14ac:dyDescent="0.25">
      <c r="A769" s="632"/>
      <c r="B769" s="633"/>
      <c r="C769" s="1665"/>
      <c r="D769" s="1625"/>
      <c r="E769" s="75" t="s">
        <v>96</v>
      </c>
      <c r="F769" s="60"/>
      <c r="G769" s="6" t="e">
        <f t="shared" si="101"/>
        <v>#DIV/0!</v>
      </c>
      <c r="H769" s="56"/>
      <c r="I769" s="56"/>
      <c r="J769" s="56"/>
    </row>
    <row r="770" spans="1:10" s="48" customFormat="1" ht="17.100000000000001" hidden="1" customHeight="1" x14ac:dyDescent="0.25">
      <c r="A770" s="632"/>
      <c r="B770" s="633"/>
      <c r="C770" s="1665"/>
      <c r="D770" s="1625"/>
      <c r="E770" s="75" t="s">
        <v>96</v>
      </c>
      <c r="F770" s="60"/>
      <c r="G770" s="6" t="e">
        <f t="shared" si="101"/>
        <v>#DIV/0!</v>
      </c>
      <c r="H770" s="56"/>
      <c r="I770" s="56"/>
      <c r="J770" s="56"/>
    </row>
    <row r="771" spans="1:10" s="48" customFormat="1" ht="17.100000000000001" hidden="1" customHeight="1" x14ac:dyDescent="0.25">
      <c r="A771" s="632"/>
      <c r="B771" s="633"/>
      <c r="C771" s="1665"/>
      <c r="D771" s="1625"/>
      <c r="E771" s="75" t="s">
        <v>96</v>
      </c>
      <c r="F771" s="60"/>
      <c r="G771" s="6" t="e">
        <f t="shared" si="101"/>
        <v>#DIV/0!</v>
      </c>
      <c r="H771" s="56"/>
      <c r="I771" s="56"/>
      <c r="J771" s="56"/>
    </row>
    <row r="772" spans="1:10" s="48" customFormat="1" ht="17.100000000000001" hidden="1" customHeight="1" x14ac:dyDescent="0.25">
      <c r="A772" s="632"/>
      <c r="B772" s="633"/>
      <c r="C772" s="1665"/>
      <c r="D772" s="1625"/>
      <c r="E772" s="75" t="s">
        <v>96</v>
      </c>
      <c r="F772" s="60"/>
      <c r="G772" s="6" t="e">
        <f t="shared" si="101"/>
        <v>#DIV/0!</v>
      </c>
      <c r="H772" s="56"/>
      <c r="I772" s="56"/>
      <c r="J772" s="56"/>
    </row>
    <row r="773" spans="1:10" s="48" customFormat="1" ht="17.100000000000001" hidden="1" customHeight="1" x14ac:dyDescent="0.25">
      <c r="A773" s="632"/>
      <c r="B773" s="633"/>
      <c r="C773" s="1665"/>
      <c r="D773" s="1625"/>
      <c r="E773" s="75" t="s">
        <v>96</v>
      </c>
      <c r="F773" s="60"/>
      <c r="G773" s="6" t="e">
        <f t="shared" si="101"/>
        <v>#DIV/0!</v>
      </c>
      <c r="H773" s="56"/>
      <c r="I773" s="56"/>
      <c r="J773" s="56"/>
    </row>
    <row r="774" spans="1:10" s="48" customFormat="1" ht="17.100000000000001" hidden="1" customHeight="1" x14ac:dyDescent="0.25">
      <c r="A774" s="632"/>
      <c r="B774" s="633"/>
      <c r="C774" s="1665"/>
      <c r="D774" s="1625"/>
      <c r="E774" s="75" t="s">
        <v>96</v>
      </c>
      <c r="F774" s="60"/>
      <c r="G774" s="6" t="e">
        <f t="shared" si="101"/>
        <v>#DIV/0!</v>
      </c>
      <c r="H774" s="56"/>
      <c r="I774" s="56"/>
      <c r="J774" s="56"/>
    </row>
    <row r="775" spans="1:10" s="48" customFormat="1" ht="17.100000000000001" hidden="1" customHeight="1" x14ac:dyDescent="0.25">
      <c r="A775" s="632"/>
      <c r="B775" s="633"/>
      <c r="C775" s="1665"/>
      <c r="D775" s="1625"/>
      <c r="E775" s="75" t="s">
        <v>96</v>
      </c>
      <c r="F775" s="60"/>
      <c r="G775" s="6" t="e">
        <f t="shared" si="101"/>
        <v>#DIV/0!</v>
      </c>
      <c r="H775" s="56"/>
      <c r="I775" s="56"/>
      <c r="J775" s="56"/>
    </row>
    <row r="776" spans="1:10" s="48" customFormat="1" ht="17.100000000000001" hidden="1" customHeight="1" x14ac:dyDescent="0.25">
      <c r="A776" s="632"/>
      <c r="B776" s="633"/>
      <c r="C776" s="1665"/>
      <c r="D776" s="1625"/>
      <c r="E776" s="75" t="s">
        <v>96</v>
      </c>
      <c r="F776" s="60"/>
      <c r="G776" s="6" t="e">
        <f t="shared" ref="G776:G784" si="102">H776/F776</f>
        <v>#DIV/0!</v>
      </c>
      <c r="H776" s="56"/>
      <c r="I776" s="56"/>
      <c r="J776" s="56"/>
    </row>
    <row r="777" spans="1:10" s="48" customFormat="1" ht="17.100000000000001" hidden="1" customHeight="1" x14ac:dyDescent="0.25">
      <c r="A777" s="632"/>
      <c r="B777" s="633"/>
      <c r="C777" s="1665"/>
      <c r="D777" s="1625"/>
      <c r="E777" s="75" t="s">
        <v>96</v>
      </c>
      <c r="F777" s="60"/>
      <c r="G777" s="6" t="e">
        <f t="shared" si="102"/>
        <v>#DIV/0!</v>
      </c>
      <c r="H777" s="56"/>
      <c r="I777" s="56"/>
      <c r="J777" s="56"/>
    </row>
    <row r="778" spans="1:10" s="48" customFormat="1" ht="17.100000000000001" hidden="1" customHeight="1" x14ac:dyDescent="0.25">
      <c r="A778" s="632"/>
      <c r="B778" s="633"/>
      <c r="C778" s="1665"/>
      <c r="D778" s="1625"/>
      <c r="E778" s="75" t="s">
        <v>96</v>
      </c>
      <c r="F778" s="60"/>
      <c r="G778" s="6" t="e">
        <f t="shared" si="102"/>
        <v>#DIV/0!</v>
      </c>
      <c r="H778" s="56"/>
      <c r="I778" s="56"/>
      <c r="J778" s="56"/>
    </row>
    <row r="779" spans="1:10" s="48" customFormat="1" ht="17.100000000000001" hidden="1" customHeight="1" x14ac:dyDescent="0.25">
      <c r="A779" s="632"/>
      <c r="B779" s="633"/>
      <c r="C779" s="1665"/>
      <c r="D779" s="1625"/>
      <c r="E779" s="75" t="s">
        <v>96</v>
      </c>
      <c r="F779" s="60"/>
      <c r="G779" s="6" t="e">
        <f t="shared" si="102"/>
        <v>#DIV/0!</v>
      </c>
      <c r="H779" s="56"/>
      <c r="I779" s="56"/>
      <c r="J779" s="56"/>
    </row>
    <row r="780" spans="1:10" s="48" customFormat="1" ht="17.100000000000001" hidden="1" customHeight="1" x14ac:dyDescent="0.25">
      <c r="A780" s="632"/>
      <c r="B780" s="633"/>
      <c r="C780" s="1665"/>
      <c r="D780" s="1625"/>
      <c r="E780" s="75" t="s">
        <v>96</v>
      </c>
      <c r="F780" s="60"/>
      <c r="G780" s="6" t="e">
        <f t="shared" si="102"/>
        <v>#DIV/0!</v>
      </c>
      <c r="H780" s="56"/>
      <c r="I780" s="56"/>
      <c r="J780" s="56"/>
    </row>
    <row r="781" spans="1:10" s="48" customFormat="1" ht="17.100000000000001" hidden="1" customHeight="1" x14ac:dyDescent="0.25">
      <c r="A781" s="632"/>
      <c r="B781" s="633"/>
      <c r="C781" s="1665"/>
      <c r="D781" s="1625"/>
      <c r="E781" s="75" t="s">
        <v>96</v>
      </c>
      <c r="F781" s="60"/>
      <c r="G781" s="6" t="e">
        <f t="shared" si="102"/>
        <v>#DIV/0!</v>
      </c>
      <c r="H781" s="56"/>
      <c r="I781" s="56"/>
      <c r="J781" s="56"/>
    </row>
    <row r="782" spans="1:10" s="48" customFormat="1" ht="17.100000000000001" hidden="1" customHeight="1" x14ac:dyDescent="0.25">
      <c r="A782" s="632"/>
      <c r="B782" s="633"/>
      <c r="C782" s="1665"/>
      <c r="D782" s="1625"/>
      <c r="E782" s="75" t="s">
        <v>96</v>
      </c>
      <c r="F782" s="60"/>
      <c r="G782" s="6" t="e">
        <f t="shared" si="102"/>
        <v>#DIV/0!</v>
      </c>
      <c r="H782" s="56"/>
      <c r="I782" s="56"/>
      <c r="J782" s="56"/>
    </row>
    <row r="783" spans="1:10" s="48" customFormat="1" ht="17.100000000000001" hidden="1" customHeight="1" x14ac:dyDescent="0.25">
      <c r="A783" s="632"/>
      <c r="B783" s="633"/>
      <c r="C783" s="1665"/>
      <c r="D783" s="1625"/>
      <c r="E783" s="75" t="s">
        <v>96</v>
      </c>
      <c r="F783" s="60"/>
      <c r="G783" s="6" t="e">
        <f t="shared" si="102"/>
        <v>#DIV/0!</v>
      </c>
      <c r="H783" s="56"/>
      <c r="I783" s="56"/>
      <c r="J783" s="56"/>
    </row>
    <row r="784" spans="1:10" s="48" customFormat="1" ht="17.100000000000001" hidden="1" customHeight="1" x14ac:dyDescent="0.25">
      <c r="A784" s="632"/>
      <c r="B784" s="633"/>
      <c r="C784" s="1665"/>
      <c r="D784" s="1625"/>
      <c r="E784" s="75" t="s">
        <v>96</v>
      </c>
      <c r="F784" s="60"/>
      <c r="G784" s="6" t="e">
        <f t="shared" si="102"/>
        <v>#DIV/0!</v>
      </c>
      <c r="H784" s="56"/>
      <c r="I784" s="56"/>
      <c r="J784" s="56"/>
    </row>
    <row r="785" spans="1:10" s="48" customFormat="1" ht="17.100000000000001" hidden="1" customHeight="1" x14ac:dyDescent="0.25">
      <c r="A785" s="632"/>
      <c r="B785" s="633"/>
      <c r="C785" s="1665"/>
      <c r="D785" s="1625"/>
      <c r="E785" s="75" t="s">
        <v>96</v>
      </c>
      <c r="F785" s="60"/>
      <c r="G785" s="6" t="e">
        <f t="shared" ref="G785" si="103">H785/F785</f>
        <v>#DIV/0!</v>
      </c>
      <c r="H785" s="56"/>
      <c r="I785" s="56"/>
      <c r="J785" s="56"/>
    </row>
    <row r="786" spans="1:10" s="48" customFormat="1" ht="17.100000000000001" customHeight="1" x14ac:dyDescent="0.25">
      <c r="A786" s="31"/>
      <c r="B786" s="1643" t="s">
        <v>900</v>
      </c>
      <c r="C786" s="1644"/>
      <c r="D786" s="1645"/>
      <c r="E786" s="32"/>
      <c r="F786" s="35"/>
      <c r="G786" s="33"/>
      <c r="H786" s="33">
        <f>SUM(H713:H785)</f>
        <v>30600</v>
      </c>
      <c r="I786" s="33">
        <f t="shared" ref="I786:J786" si="104">SUM(I713:I785)</f>
        <v>41750</v>
      </c>
      <c r="J786" s="33">
        <f t="shared" si="104"/>
        <v>41750</v>
      </c>
    </row>
    <row r="787" spans="1:10" s="48" customFormat="1" ht="17.100000000000001" customHeight="1" x14ac:dyDescent="0.25">
      <c r="A787" s="1083" t="s">
        <v>903</v>
      </c>
      <c r="B787" s="620">
        <v>346</v>
      </c>
      <c r="C787" s="1628" t="s">
        <v>584</v>
      </c>
      <c r="D787" s="1899"/>
      <c r="E787" s="617" t="s">
        <v>117</v>
      </c>
      <c r="F787" s="618" t="s">
        <v>117</v>
      </c>
      <c r="G787" s="619" t="s">
        <v>117</v>
      </c>
      <c r="H787" s="619" t="s">
        <v>117</v>
      </c>
      <c r="I787" s="619" t="s">
        <v>117</v>
      </c>
      <c r="J787" s="619" t="s">
        <v>117</v>
      </c>
    </row>
    <row r="788" spans="1:10" s="48" customFormat="1" ht="17.100000000000001" customHeight="1" x14ac:dyDescent="0.25">
      <c r="A788" s="1086"/>
      <c r="B788" s="633"/>
      <c r="C788" s="1900" t="s">
        <v>902</v>
      </c>
      <c r="D788" s="1901"/>
      <c r="E788" s="75" t="s">
        <v>96</v>
      </c>
      <c r="F788" s="783">
        <v>200</v>
      </c>
      <c r="G788" s="108">
        <f t="shared" ref="G788:G848" si="105">H788/F788</f>
        <v>100</v>
      </c>
      <c r="H788" s="56">
        <v>20000</v>
      </c>
      <c r="I788" s="56">
        <v>10000</v>
      </c>
      <c r="J788" s="56">
        <v>10000</v>
      </c>
    </row>
    <row r="789" spans="1:10" s="48" customFormat="1" ht="17.25" customHeight="1" x14ac:dyDescent="0.25">
      <c r="A789" s="632"/>
      <c r="B789" s="633"/>
      <c r="C789" s="1665" t="s">
        <v>1163</v>
      </c>
      <c r="D789" s="1625"/>
      <c r="E789" s="75" t="s">
        <v>96</v>
      </c>
      <c r="F789" s="60">
        <v>90</v>
      </c>
      <c r="G789" s="6">
        <f t="shared" si="105"/>
        <v>231.44444444444446</v>
      </c>
      <c r="H789" s="56">
        <v>20830</v>
      </c>
      <c r="I789" s="56">
        <v>20830</v>
      </c>
      <c r="J789" s="56">
        <v>20830</v>
      </c>
    </row>
    <row r="790" spans="1:10" s="48" customFormat="1" ht="17.100000000000001" customHeight="1" x14ac:dyDescent="0.25">
      <c r="A790" s="632"/>
      <c r="B790" s="1089"/>
      <c r="C790" s="1665" t="s">
        <v>1164</v>
      </c>
      <c r="D790" s="1625"/>
      <c r="E790" s="75" t="s">
        <v>96</v>
      </c>
      <c r="F790" s="60">
        <v>30</v>
      </c>
      <c r="G790" s="6">
        <f t="shared" si="105"/>
        <v>366.66666666666669</v>
      </c>
      <c r="H790" s="56">
        <v>11000</v>
      </c>
      <c r="I790" s="56">
        <v>11000</v>
      </c>
      <c r="J790" s="56">
        <v>11000</v>
      </c>
    </row>
    <row r="791" spans="1:10" s="48" customFormat="1" ht="17.100000000000001" customHeight="1" x14ac:dyDescent="0.25">
      <c r="A791" s="632"/>
      <c r="B791" s="1089"/>
      <c r="C791" s="1665" t="s">
        <v>1165</v>
      </c>
      <c r="D791" s="1625"/>
      <c r="E791" s="75" t="s">
        <v>96</v>
      </c>
      <c r="F791" s="60">
        <v>20</v>
      </c>
      <c r="G791" s="6">
        <f t="shared" si="105"/>
        <v>961.2</v>
      </c>
      <c r="H791" s="56">
        <v>19224</v>
      </c>
      <c r="I791" s="56">
        <v>20000</v>
      </c>
      <c r="J791" s="56">
        <v>20000</v>
      </c>
    </row>
    <row r="792" spans="1:10" s="48" customFormat="1" ht="17.100000000000001" customHeight="1" x14ac:dyDescent="0.25">
      <c r="A792" s="632"/>
      <c r="B792" s="1089"/>
      <c r="C792" s="1665" t="s">
        <v>1166</v>
      </c>
      <c r="D792" s="1625"/>
      <c r="E792" s="75" t="s">
        <v>96</v>
      </c>
      <c r="F792" s="60">
        <v>10</v>
      </c>
      <c r="G792" s="6">
        <f t="shared" si="105"/>
        <v>841.6</v>
      </c>
      <c r="H792" s="56">
        <v>8416</v>
      </c>
      <c r="I792" s="56">
        <v>10000</v>
      </c>
      <c r="J792" s="56">
        <v>10000</v>
      </c>
    </row>
    <row r="793" spans="1:10" s="48" customFormat="1" ht="17.100000000000001" customHeight="1" x14ac:dyDescent="0.25">
      <c r="A793" s="632"/>
      <c r="B793" s="1089"/>
      <c r="C793" s="1665" t="s">
        <v>1167</v>
      </c>
      <c r="D793" s="1625"/>
      <c r="E793" s="75" t="s">
        <v>96</v>
      </c>
      <c r="F793" s="60">
        <v>60</v>
      </c>
      <c r="G793" s="6">
        <f t="shared" si="105"/>
        <v>233.33333333333334</v>
      </c>
      <c r="H793" s="56">
        <v>14000</v>
      </c>
      <c r="I793" s="56"/>
      <c r="J793" s="56"/>
    </row>
    <row r="794" spans="1:10" s="48" customFormat="1" ht="17.100000000000001" customHeight="1" x14ac:dyDescent="0.25">
      <c r="A794" s="632"/>
      <c r="B794" s="1089"/>
      <c r="C794" s="1665" t="s">
        <v>1168</v>
      </c>
      <c r="D794" s="1625"/>
      <c r="E794" s="75" t="s">
        <v>96</v>
      </c>
      <c r="F794" s="60">
        <v>100</v>
      </c>
      <c r="G794" s="6">
        <f t="shared" si="105"/>
        <v>110</v>
      </c>
      <c r="H794" s="56">
        <v>11000</v>
      </c>
      <c r="I794" s="56"/>
      <c r="J794" s="56"/>
    </row>
    <row r="795" spans="1:10" s="48" customFormat="1" ht="17.100000000000001" customHeight="1" x14ac:dyDescent="0.25">
      <c r="A795" s="632"/>
      <c r="B795" s="1089"/>
      <c r="C795" s="1665" t="s">
        <v>1169</v>
      </c>
      <c r="D795" s="1625"/>
      <c r="E795" s="75" t="s">
        <v>96</v>
      </c>
      <c r="F795" s="60">
        <v>10</v>
      </c>
      <c r="G795" s="6">
        <f t="shared" si="105"/>
        <v>540</v>
      </c>
      <c r="H795" s="56">
        <v>5400</v>
      </c>
      <c r="I795" s="56"/>
      <c r="J795" s="56"/>
    </row>
    <row r="796" spans="1:10" s="48" customFormat="1" ht="17.100000000000001" customHeight="1" x14ac:dyDescent="0.25">
      <c r="A796" s="632"/>
      <c r="B796" s="1089"/>
      <c r="C796" s="1665" t="s">
        <v>1170</v>
      </c>
      <c r="D796" s="1625"/>
      <c r="E796" s="75" t="s">
        <v>96</v>
      </c>
      <c r="F796" s="60">
        <v>27</v>
      </c>
      <c r="G796" s="6">
        <f t="shared" si="105"/>
        <v>133.33333333333334</v>
      </c>
      <c r="H796" s="56">
        <v>3600</v>
      </c>
      <c r="I796" s="56"/>
      <c r="J796" s="56"/>
    </row>
    <row r="797" spans="1:10" s="48" customFormat="1" ht="17.100000000000001" customHeight="1" x14ac:dyDescent="0.25">
      <c r="A797" s="632"/>
      <c r="B797" s="1089"/>
      <c r="C797" s="1665" t="s">
        <v>1171</v>
      </c>
      <c r="D797" s="1625"/>
      <c r="E797" s="75" t="s">
        <v>96</v>
      </c>
      <c r="F797" s="60">
        <v>4</v>
      </c>
      <c r="G797" s="6">
        <f t="shared" si="105"/>
        <v>1407.5</v>
      </c>
      <c r="H797" s="56">
        <v>5630</v>
      </c>
      <c r="I797" s="56"/>
      <c r="J797" s="56"/>
    </row>
    <row r="798" spans="1:10" s="48" customFormat="1" ht="17.100000000000001" customHeight="1" x14ac:dyDescent="0.25">
      <c r="A798" s="632"/>
      <c r="B798" s="1089"/>
      <c r="C798" s="1665" t="s">
        <v>1172</v>
      </c>
      <c r="D798" s="1625"/>
      <c r="E798" s="75" t="s">
        <v>96</v>
      </c>
      <c r="F798" s="60">
        <v>100</v>
      </c>
      <c r="G798" s="6">
        <f t="shared" si="105"/>
        <v>60</v>
      </c>
      <c r="H798" s="56">
        <v>6000</v>
      </c>
      <c r="I798" s="56"/>
      <c r="J798" s="56"/>
    </row>
    <row r="799" spans="1:10" s="48" customFormat="1" ht="17.100000000000001" customHeight="1" x14ac:dyDescent="0.25">
      <c r="A799" s="632"/>
      <c r="B799" s="1089"/>
      <c r="C799" s="1665" t="s">
        <v>1173</v>
      </c>
      <c r="D799" s="1625"/>
      <c r="E799" s="75" t="s">
        <v>96</v>
      </c>
      <c r="F799" s="60">
        <v>5</v>
      </c>
      <c r="G799" s="6">
        <f t="shared" si="105"/>
        <v>1828</v>
      </c>
      <c r="H799" s="56">
        <v>9140</v>
      </c>
      <c r="I799" s="56"/>
      <c r="J799" s="56"/>
    </row>
    <row r="800" spans="1:10" s="48" customFormat="1" ht="17.100000000000001" customHeight="1" x14ac:dyDescent="0.25">
      <c r="A800" s="632"/>
      <c r="B800" s="1089"/>
      <c r="C800" s="1665" t="s">
        <v>1174</v>
      </c>
      <c r="D800" s="1625"/>
      <c r="E800" s="75" t="s">
        <v>96</v>
      </c>
      <c r="F800" s="60">
        <v>25</v>
      </c>
      <c r="G800" s="6">
        <f t="shared" si="105"/>
        <v>280</v>
      </c>
      <c r="H800" s="56">
        <v>7000</v>
      </c>
      <c r="I800" s="56"/>
      <c r="J800" s="56"/>
    </row>
    <row r="801" spans="1:10" s="48" customFormat="1" ht="17.100000000000001" customHeight="1" x14ac:dyDescent="0.25">
      <c r="A801" s="632"/>
      <c r="B801" s="1089"/>
      <c r="C801" s="1665" t="s">
        <v>1175</v>
      </c>
      <c r="D801" s="1625"/>
      <c r="E801" s="75" t="s">
        <v>96</v>
      </c>
      <c r="F801" s="60">
        <v>60</v>
      </c>
      <c r="G801" s="6">
        <f t="shared" si="105"/>
        <v>116.66666666666667</v>
      </c>
      <c r="H801" s="56">
        <v>7000</v>
      </c>
      <c r="I801" s="56"/>
      <c r="J801" s="56"/>
    </row>
    <row r="802" spans="1:10" s="48" customFormat="1" ht="17.100000000000001" hidden="1" customHeight="1" x14ac:dyDescent="0.25">
      <c r="A802" s="632"/>
      <c r="B802" s="1089"/>
      <c r="C802" s="1665" t="s">
        <v>1176</v>
      </c>
      <c r="D802" s="1625"/>
      <c r="E802" s="75" t="s">
        <v>96</v>
      </c>
      <c r="F802" s="60">
        <v>5</v>
      </c>
      <c r="G802" s="6">
        <f t="shared" si="105"/>
        <v>0</v>
      </c>
      <c r="H802" s="56"/>
      <c r="I802" s="56"/>
      <c r="J802" s="56"/>
    </row>
    <row r="803" spans="1:10" s="48" customFormat="1" ht="17.100000000000001" hidden="1" customHeight="1" x14ac:dyDescent="0.25">
      <c r="A803" s="632"/>
      <c r="B803" s="1089"/>
      <c r="C803" s="1665" t="s">
        <v>1177</v>
      </c>
      <c r="D803" s="1625"/>
      <c r="E803" s="75" t="s">
        <v>96</v>
      </c>
      <c r="F803" s="60">
        <v>6</v>
      </c>
      <c r="G803" s="6">
        <f t="shared" si="105"/>
        <v>0</v>
      </c>
      <c r="H803" s="56"/>
      <c r="I803" s="56"/>
      <c r="J803" s="56"/>
    </row>
    <row r="804" spans="1:10" s="48" customFormat="1" ht="17.100000000000001" hidden="1" customHeight="1" x14ac:dyDescent="0.25">
      <c r="A804" s="632"/>
      <c r="B804" s="1089"/>
      <c r="C804" s="1665" t="s">
        <v>1178</v>
      </c>
      <c r="D804" s="1625"/>
      <c r="E804" s="75" t="s">
        <v>96</v>
      </c>
      <c r="F804" s="60">
        <v>100</v>
      </c>
      <c r="G804" s="6">
        <f t="shared" si="105"/>
        <v>0</v>
      </c>
      <c r="H804" s="56"/>
      <c r="I804" s="56"/>
      <c r="J804" s="56"/>
    </row>
    <row r="805" spans="1:10" s="48" customFormat="1" ht="17.100000000000001" hidden="1" customHeight="1" x14ac:dyDescent="0.25">
      <c r="A805" s="632"/>
      <c r="B805" s="1089"/>
      <c r="C805" s="1665"/>
      <c r="D805" s="1625"/>
      <c r="E805" s="75" t="s">
        <v>96</v>
      </c>
      <c r="F805" s="60"/>
      <c r="G805" s="6" t="e">
        <f t="shared" si="105"/>
        <v>#DIV/0!</v>
      </c>
      <c r="H805" s="56"/>
      <c r="I805" s="56"/>
      <c r="J805" s="56"/>
    </row>
    <row r="806" spans="1:10" s="48" customFormat="1" ht="17.100000000000001" hidden="1" customHeight="1" x14ac:dyDescent="0.25">
      <c r="A806" s="632"/>
      <c r="B806" s="1089"/>
      <c r="C806" s="1665"/>
      <c r="D806" s="1625"/>
      <c r="E806" s="75" t="s">
        <v>96</v>
      </c>
      <c r="F806" s="60"/>
      <c r="G806" s="6" t="e">
        <f t="shared" si="105"/>
        <v>#DIV/0!</v>
      </c>
      <c r="H806" s="56"/>
      <c r="I806" s="56"/>
      <c r="J806" s="56"/>
    </row>
    <row r="807" spans="1:10" s="48" customFormat="1" ht="17.100000000000001" hidden="1" customHeight="1" x14ac:dyDescent="0.25">
      <c r="A807" s="632"/>
      <c r="B807" s="1089"/>
      <c r="C807" s="1665"/>
      <c r="D807" s="1625"/>
      <c r="E807" s="75" t="s">
        <v>96</v>
      </c>
      <c r="F807" s="60"/>
      <c r="G807" s="6" t="e">
        <f t="shared" si="105"/>
        <v>#DIV/0!</v>
      </c>
      <c r="H807" s="56"/>
      <c r="I807" s="56"/>
      <c r="J807" s="56"/>
    </row>
    <row r="808" spans="1:10" s="48" customFormat="1" ht="17.100000000000001" hidden="1" customHeight="1" x14ac:dyDescent="0.25">
      <c r="A808" s="632"/>
      <c r="B808" s="1089"/>
      <c r="C808" s="1665"/>
      <c r="D808" s="1625"/>
      <c r="E808" s="75" t="s">
        <v>96</v>
      </c>
      <c r="F808" s="60"/>
      <c r="G808" s="6" t="e">
        <f t="shared" si="105"/>
        <v>#DIV/0!</v>
      </c>
      <c r="H808" s="56"/>
      <c r="I808" s="56"/>
      <c r="J808" s="56"/>
    </row>
    <row r="809" spans="1:10" s="48" customFormat="1" ht="17.100000000000001" hidden="1" customHeight="1" x14ac:dyDescent="0.25">
      <c r="A809" s="632"/>
      <c r="B809" s="1089"/>
      <c r="C809" s="1665"/>
      <c r="D809" s="1625"/>
      <c r="E809" s="75" t="s">
        <v>96</v>
      </c>
      <c r="F809" s="60"/>
      <c r="G809" s="6" t="e">
        <f t="shared" si="105"/>
        <v>#DIV/0!</v>
      </c>
      <c r="H809" s="56"/>
      <c r="I809" s="56"/>
      <c r="J809" s="56"/>
    </row>
    <row r="810" spans="1:10" s="48" customFormat="1" ht="17.100000000000001" hidden="1" customHeight="1" x14ac:dyDescent="0.25">
      <c r="A810" s="632"/>
      <c r="B810" s="1089"/>
      <c r="C810" s="1665"/>
      <c r="D810" s="1625"/>
      <c r="E810" s="75" t="s">
        <v>96</v>
      </c>
      <c r="F810" s="60"/>
      <c r="G810" s="6" t="e">
        <f t="shared" si="105"/>
        <v>#DIV/0!</v>
      </c>
      <c r="H810" s="56"/>
      <c r="I810" s="56"/>
      <c r="J810" s="56"/>
    </row>
    <row r="811" spans="1:10" s="48" customFormat="1" ht="17.100000000000001" hidden="1" customHeight="1" x14ac:dyDescent="0.25">
      <c r="A811" s="632"/>
      <c r="B811" s="1089"/>
      <c r="C811" s="1665"/>
      <c r="D811" s="1625"/>
      <c r="E811" s="75" t="s">
        <v>96</v>
      </c>
      <c r="F811" s="60"/>
      <c r="G811" s="6" t="e">
        <f t="shared" si="105"/>
        <v>#DIV/0!</v>
      </c>
      <c r="H811" s="56"/>
      <c r="I811" s="56"/>
      <c r="J811" s="56"/>
    </row>
    <row r="812" spans="1:10" s="48" customFormat="1" ht="17.100000000000001" hidden="1" customHeight="1" x14ac:dyDescent="0.25">
      <c r="A812" s="632"/>
      <c r="B812" s="1089"/>
      <c r="C812" s="1665"/>
      <c r="D812" s="1625"/>
      <c r="E812" s="75" t="s">
        <v>96</v>
      </c>
      <c r="F812" s="60"/>
      <c r="G812" s="6" t="e">
        <f t="shared" si="105"/>
        <v>#DIV/0!</v>
      </c>
      <c r="H812" s="56"/>
      <c r="I812" s="56"/>
      <c r="J812" s="56"/>
    </row>
    <row r="813" spans="1:10" s="48" customFormat="1" ht="17.100000000000001" hidden="1" customHeight="1" x14ac:dyDescent="0.25">
      <c r="A813" s="632"/>
      <c r="B813" s="1089"/>
      <c r="C813" s="1665"/>
      <c r="D813" s="1625"/>
      <c r="E813" s="75" t="s">
        <v>96</v>
      </c>
      <c r="F813" s="60"/>
      <c r="G813" s="6" t="e">
        <f t="shared" si="105"/>
        <v>#DIV/0!</v>
      </c>
      <c r="H813" s="56"/>
      <c r="I813" s="56"/>
      <c r="J813" s="56"/>
    </row>
    <row r="814" spans="1:10" s="48" customFormat="1" ht="17.100000000000001" hidden="1" customHeight="1" x14ac:dyDescent="0.25">
      <c r="A814" s="632"/>
      <c r="B814" s="1089"/>
      <c r="C814" s="1665"/>
      <c r="D814" s="1625"/>
      <c r="E814" s="75" t="s">
        <v>96</v>
      </c>
      <c r="F814" s="60"/>
      <c r="G814" s="6" t="e">
        <f t="shared" si="105"/>
        <v>#DIV/0!</v>
      </c>
      <c r="H814" s="56"/>
      <c r="I814" s="56"/>
      <c r="J814" s="56"/>
    </row>
    <row r="815" spans="1:10" s="48" customFormat="1" ht="17.100000000000001" hidden="1" customHeight="1" x14ac:dyDescent="0.25">
      <c r="A815" s="632"/>
      <c r="B815" s="1089"/>
      <c r="C815" s="1665"/>
      <c r="D815" s="1625"/>
      <c r="E815" s="75" t="s">
        <v>96</v>
      </c>
      <c r="F815" s="60"/>
      <c r="G815" s="6" t="e">
        <f t="shared" si="105"/>
        <v>#DIV/0!</v>
      </c>
      <c r="H815" s="56"/>
      <c r="I815" s="56"/>
      <c r="J815" s="56"/>
    </row>
    <row r="816" spans="1:10" s="48" customFormat="1" ht="17.100000000000001" hidden="1" customHeight="1" x14ac:dyDescent="0.25">
      <c r="A816" s="632"/>
      <c r="B816" s="1089"/>
      <c r="C816" s="1665"/>
      <c r="D816" s="1625"/>
      <c r="E816" s="75" t="s">
        <v>96</v>
      </c>
      <c r="F816" s="60"/>
      <c r="G816" s="6" t="e">
        <f t="shared" si="105"/>
        <v>#DIV/0!</v>
      </c>
      <c r="H816" s="56"/>
      <c r="I816" s="56"/>
      <c r="J816" s="56"/>
    </row>
    <row r="817" spans="1:10" s="48" customFormat="1" ht="17.100000000000001" hidden="1" customHeight="1" x14ac:dyDescent="0.25">
      <c r="A817" s="632"/>
      <c r="B817" s="1089"/>
      <c r="C817" s="1665"/>
      <c r="D817" s="1625"/>
      <c r="E817" s="75" t="s">
        <v>96</v>
      </c>
      <c r="F817" s="60"/>
      <c r="G817" s="6" t="e">
        <f t="shared" si="105"/>
        <v>#DIV/0!</v>
      </c>
      <c r="H817" s="56"/>
      <c r="I817" s="56"/>
      <c r="J817" s="56"/>
    </row>
    <row r="818" spans="1:10" s="48" customFormat="1" ht="17.100000000000001" hidden="1" customHeight="1" x14ac:dyDescent="0.25">
      <c r="A818" s="632"/>
      <c r="B818" s="1089"/>
      <c r="C818" s="1665"/>
      <c r="D818" s="1625"/>
      <c r="E818" s="75" t="s">
        <v>96</v>
      </c>
      <c r="F818" s="60"/>
      <c r="G818" s="6" t="e">
        <f t="shared" si="105"/>
        <v>#DIV/0!</v>
      </c>
      <c r="H818" s="56"/>
      <c r="I818" s="56"/>
      <c r="J818" s="56"/>
    </row>
    <row r="819" spans="1:10" s="48" customFormat="1" ht="17.100000000000001" hidden="1" customHeight="1" x14ac:dyDescent="0.25">
      <c r="A819" s="632"/>
      <c r="B819" s="1089"/>
      <c r="C819" s="1665"/>
      <c r="D819" s="1625"/>
      <c r="E819" s="75" t="s">
        <v>96</v>
      </c>
      <c r="F819" s="60"/>
      <c r="G819" s="6" t="e">
        <f t="shared" si="105"/>
        <v>#DIV/0!</v>
      </c>
      <c r="H819" s="56"/>
      <c r="I819" s="56"/>
      <c r="J819" s="56"/>
    </row>
    <row r="820" spans="1:10" s="48" customFormat="1" ht="17.100000000000001" hidden="1" customHeight="1" x14ac:dyDescent="0.25">
      <c r="A820" s="632"/>
      <c r="B820" s="1089"/>
      <c r="C820" s="1665"/>
      <c r="D820" s="1625"/>
      <c r="E820" s="75" t="s">
        <v>96</v>
      </c>
      <c r="F820" s="60"/>
      <c r="G820" s="6" t="e">
        <f t="shared" si="105"/>
        <v>#DIV/0!</v>
      </c>
      <c r="H820" s="56"/>
      <c r="I820" s="56"/>
      <c r="J820" s="56"/>
    </row>
    <row r="821" spans="1:10" s="48" customFormat="1" ht="17.100000000000001" hidden="1" customHeight="1" x14ac:dyDescent="0.25">
      <c r="A821" s="632"/>
      <c r="B821" s="1089"/>
      <c r="C821" s="1665"/>
      <c r="D821" s="1625"/>
      <c r="E821" s="75" t="s">
        <v>96</v>
      </c>
      <c r="F821" s="60"/>
      <c r="G821" s="6" t="e">
        <f t="shared" si="105"/>
        <v>#DIV/0!</v>
      </c>
      <c r="H821" s="56"/>
      <c r="I821" s="56"/>
      <c r="J821" s="56"/>
    </row>
    <row r="822" spans="1:10" s="48" customFormat="1" ht="17.100000000000001" hidden="1" customHeight="1" x14ac:dyDescent="0.25">
      <c r="A822" s="632"/>
      <c r="B822" s="1089"/>
      <c r="C822" s="1665"/>
      <c r="D822" s="1625"/>
      <c r="E822" s="75" t="s">
        <v>96</v>
      </c>
      <c r="F822" s="60"/>
      <c r="G822" s="6" t="e">
        <f t="shared" si="105"/>
        <v>#DIV/0!</v>
      </c>
      <c r="H822" s="56"/>
      <c r="I822" s="56"/>
      <c r="J822" s="56"/>
    </row>
    <row r="823" spans="1:10" s="48" customFormat="1" ht="17.100000000000001" hidden="1" customHeight="1" x14ac:dyDescent="0.25">
      <c r="A823" s="632"/>
      <c r="B823" s="1089"/>
      <c r="C823" s="1665"/>
      <c r="D823" s="1625"/>
      <c r="E823" s="75" t="s">
        <v>96</v>
      </c>
      <c r="F823" s="60"/>
      <c r="G823" s="6" t="e">
        <f t="shared" si="105"/>
        <v>#DIV/0!</v>
      </c>
      <c r="H823" s="56"/>
      <c r="I823" s="56"/>
      <c r="J823" s="56"/>
    </row>
    <row r="824" spans="1:10" s="48" customFormat="1" ht="17.100000000000001" hidden="1" customHeight="1" x14ac:dyDescent="0.25">
      <c r="A824" s="632"/>
      <c r="B824" s="1089"/>
      <c r="C824" s="1665"/>
      <c r="D824" s="1625"/>
      <c r="E824" s="75" t="s">
        <v>96</v>
      </c>
      <c r="F824" s="60"/>
      <c r="G824" s="6" t="e">
        <f t="shared" si="105"/>
        <v>#DIV/0!</v>
      </c>
      <c r="H824" s="56"/>
      <c r="I824" s="56"/>
      <c r="J824" s="56"/>
    </row>
    <row r="825" spans="1:10" s="48" customFormat="1" ht="17.100000000000001" hidden="1" customHeight="1" x14ac:dyDescent="0.25">
      <c r="A825" s="632"/>
      <c r="B825" s="1089"/>
      <c r="C825" s="1665"/>
      <c r="D825" s="1625"/>
      <c r="E825" s="75" t="s">
        <v>96</v>
      </c>
      <c r="F825" s="60"/>
      <c r="G825" s="6" t="e">
        <f t="shared" si="105"/>
        <v>#DIV/0!</v>
      </c>
      <c r="H825" s="56"/>
      <c r="I825" s="56"/>
      <c r="J825" s="56"/>
    </row>
    <row r="826" spans="1:10" s="48" customFormat="1" ht="17.100000000000001" hidden="1" customHeight="1" x14ac:dyDescent="0.25">
      <c r="A826" s="632"/>
      <c r="B826" s="1089"/>
      <c r="C826" s="1665"/>
      <c r="D826" s="1625"/>
      <c r="E826" s="75" t="s">
        <v>96</v>
      </c>
      <c r="F826" s="60"/>
      <c r="G826" s="6" t="e">
        <f t="shared" si="105"/>
        <v>#DIV/0!</v>
      </c>
      <c r="H826" s="56"/>
      <c r="I826" s="56"/>
      <c r="J826" s="56"/>
    </row>
    <row r="827" spans="1:10" s="48" customFormat="1" ht="17.100000000000001" hidden="1" customHeight="1" x14ac:dyDescent="0.25">
      <c r="A827" s="632"/>
      <c r="B827" s="1089"/>
      <c r="C827" s="1665"/>
      <c r="D827" s="1625"/>
      <c r="E827" s="75" t="s">
        <v>96</v>
      </c>
      <c r="F827" s="60"/>
      <c r="G827" s="6" t="e">
        <f t="shared" si="105"/>
        <v>#DIV/0!</v>
      </c>
      <c r="H827" s="56"/>
      <c r="I827" s="56"/>
      <c r="J827" s="56"/>
    </row>
    <row r="828" spans="1:10" s="48" customFormat="1" ht="17.100000000000001" hidden="1" customHeight="1" x14ac:dyDescent="0.25">
      <c r="A828" s="632"/>
      <c r="B828" s="1089"/>
      <c r="C828" s="1665"/>
      <c r="D828" s="1625"/>
      <c r="E828" s="75" t="s">
        <v>96</v>
      </c>
      <c r="F828" s="60"/>
      <c r="G828" s="6" t="e">
        <f t="shared" si="105"/>
        <v>#DIV/0!</v>
      </c>
      <c r="H828" s="56"/>
      <c r="I828" s="56"/>
      <c r="J828" s="56"/>
    </row>
    <row r="829" spans="1:10" s="48" customFormat="1" ht="17.100000000000001" hidden="1" customHeight="1" x14ac:dyDescent="0.25">
      <c r="A829" s="632"/>
      <c r="B829" s="1089"/>
      <c r="C829" s="1665"/>
      <c r="D829" s="1625"/>
      <c r="E829" s="75" t="s">
        <v>96</v>
      </c>
      <c r="F829" s="60"/>
      <c r="G829" s="6" t="e">
        <f t="shared" si="105"/>
        <v>#DIV/0!</v>
      </c>
      <c r="H829" s="56"/>
      <c r="I829" s="56"/>
      <c r="J829" s="56"/>
    </row>
    <row r="830" spans="1:10" s="48" customFormat="1" ht="17.100000000000001" hidden="1" customHeight="1" x14ac:dyDescent="0.25">
      <c r="A830" s="632"/>
      <c r="B830" s="1089"/>
      <c r="C830" s="1665"/>
      <c r="D830" s="1625"/>
      <c r="E830" s="75" t="s">
        <v>96</v>
      </c>
      <c r="F830" s="60"/>
      <c r="G830" s="6" t="e">
        <f t="shared" si="105"/>
        <v>#DIV/0!</v>
      </c>
      <c r="H830" s="56"/>
      <c r="I830" s="56"/>
      <c r="J830" s="56"/>
    </row>
    <row r="831" spans="1:10" s="48" customFormat="1" ht="17.100000000000001" hidden="1" customHeight="1" x14ac:dyDescent="0.25">
      <c r="A831" s="632"/>
      <c r="B831" s="1089"/>
      <c r="C831" s="1665"/>
      <c r="D831" s="1625"/>
      <c r="E831" s="75" t="s">
        <v>96</v>
      </c>
      <c r="F831" s="60"/>
      <c r="G831" s="6" t="e">
        <f t="shared" si="105"/>
        <v>#DIV/0!</v>
      </c>
      <c r="H831" s="56"/>
      <c r="I831" s="56"/>
      <c r="J831" s="56"/>
    </row>
    <row r="832" spans="1:10" s="48" customFormat="1" ht="17.100000000000001" hidden="1" customHeight="1" x14ac:dyDescent="0.25">
      <c r="A832" s="632"/>
      <c r="B832" s="1089"/>
      <c r="C832" s="1665"/>
      <c r="D832" s="1625"/>
      <c r="E832" s="75" t="s">
        <v>96</v>
      </c>
      <c r="F832" s="60"/>
      <c r="G832" s="6" t="e">
        <f t="shared" si="105"/>
        <v>#DIV/0!</v>
      </c>
      <c r="H832" s="56"/>
      <c r="I832" s="56"/>
      <c r="J832" s="56"/>
    </row>
    <row r="833" spans="1:10" s="48" customFormat="1" ht="17.100000000000001" hidden="1" customHeight="1" x14ac:dyDescent="0.25">
      <c r="A833" s="632"/>
      <c r="B833" s="1089"/>
      <c r="C833" s="1665"/>
      <c r="D833" s="1625"/>
      <c r="E833" s="75" t="s">
        <v>96</v>
      </c>
      <c r="F833" s="60"/>
      <c r="G833" s="6" t="e">
        <f t="shared" si="105"/>
        <v>#DIV/0!</v>
      </c>
      <c r="H833" s="56"/>
      <c r="I833" s="56"/>
      <c r="J833" s="56"/>
    </row>
    <row r="834" spans="1:10" s="48" customFormat="1" ht="17.100000000000001" hidden="1" customHeight="1" x14ac:dyDescent="0.25">
      <c r="A834" s="632"/>
      <c r="B834" s="1089"/>
      <c r="C834" s="1665"/>
      <c r="D834" s="1625"/>
      <c r="E834" s="75" t="s">
        <v>96</v>
      </c>
      <c r="F834" s="60"/>
      <c r="G834" s="6" t="e">
        <f t="shared" si="105"/>
        <v>#DIV/0!</v>
      </c>
      <c r="H834" s="56"/>
      <c r="I834" s="56"/>
      <c r="J834" s="56"/>
    </row>
    <row r="835" spans="1:10" s="48" customFormat="1" ht="17.100000000000001" hidden="1" customHeight="1" x14ac:dyDescent="0.25">
      <c r="A835" s="632"/>
      <c r="B835" s="1089"/>
      <c r="C835" s="1665"/>
      <c r="D835" s="1625"/>
      <c r="E835" s="75" t="s">
        <v>96</v>
      </c>
      <c r="F835" s="60"/>
      <c r="G835" s="6" t="e">
        <f t="shared" si="105"/>
        <v>#DIV/0!</v>
      </c>
      <c r="H835" s="56"/>
      <c r="I835" s="56"/>
      <c r="J835" s="56"/>
    </row>
    <row r="836" spans="1:10" s="48" customFormat="1" ht="17.100000000000001" hidden="1" customHeight="1" x14ac:dyDescent="0.25">
      <c r="A836" s="632"/>
      <c r="B836" s="1089"/>
      <c r="C836" s="1665"/>
      <c r="D836" s="1625"/>
      <c r="E836" s="75" t="s">
        <v>96</v>
      </c>
      <c r="F836" s="60"/>
      <c r="G836" s="6" t="e">
        <f t="shared" si="105"/>
        <v>#DIV/0!</v>
      </c>
      <c r="H836" s="56"/>
      <c r="I836" s="56"/>
      <c r="J836" s="56"/>
    </row>
    <row r="837" spans="1:10" s="48" customFormat="1" ht="17.100000000000001" hidden="1" customHeight="1" x14ac:dyDescent="0.25">
      <c r="A837" s="632"/>
      <c r="B837" s="1089"/>
      <c r="C837" s="1665"/>
      <c r="D837" s="1625"/>
      <c r="E837" s="75" t="s">
        <v>96</v>
      </c>
      <c r="F837" s="60"/>
      <c r="G837" s="6" t="e">
        <f t="shared" si="105"/>
        <v>#DIV/0!</v>
      </c>
      <c r="H837" s="56"/>
      <c r="I837" s="56"/>
      <c r="J837" s="56"/>
    </row>
    <row r="838" spans="1:10" s="48" customFormat="1" ht="17.100000000000001" hidden="1" customHeight="1" x14ac:dyDescent="0.25">
      <c r="A838" s="632"/>
      <c r="B838" s="1089"/>
      <c r="C838" s="1665"/>
      <c r="D838" s="1625"/>
      <c r="E838" s="75" t="s">
        <v>96</v>
      </c>
      <c r="F838" s="60"/>
      <c r="G838" s="6" t="e">
        <f t="shared" si="105"/>
        <v>#DIV/0!</v>
      </c>
      <c r="H838" s="56"/>
      <c r="I838" s="56"/>
      <c r="J838" s="56"/>
    </row>
    <row r="839" spans="1:10" s="48" customFormat="1" ht="17.100000000000001" hidden="1" customHeight="1" x14ac:dyDescent="0.25">
      <c r="A839" s="632"/>
      <c r="B839" s="1089"/>
      <c r="C839" s="1665"/>
      <c r="D839" s="1625"/>
      <c r="E839" s="75" t="s">
        <v>96</v>
      </c>
      <c r="F839" s="60"/>
      <c r="G839" s="6" t="e">
        <f t="shared" si="105"/>
        <v>#DIV/0!</v>
      </c>
      <c r="H839" s="56"/>
      <c r="I839" s="56"/>
      <c r="J839" s="56"/>
    </row>
    <row r="840" spans="1:10" s="48" customFormat="1" ht="17.100000000000001" hidden="1" customHeight="1" x14ac:dyDescent="0.25">
      <c r="A840" s="632"/>
      <c r="B840" s="1089"/>
      <c r="C840" s="1665"/>
      <c r="D840" s="1625"/>
      <c r="E840" s="75" t="s">
        <v>96</v>
      </c>
      <c r="F840" s="60"/>
      <c r="G840" s="6" t="e">
        <f t="shared" si="105"/>
        <v>#DIV/0!</v>
      </c>
      <c r="H840" s="56"/>
      <c r="I840" s="56"/>
      <c r="J840" s="56"/>
    </row>
    <row r="841" spans="1:10" s="48" customFormat="1" ht="17.100000000000001" hidden="1" customHeight="1" x14ac:dyDescent="0.25">
      <c r="A841" s="632"/>
      <c r="B841" s="1089"/>
      <c r="C841" s="1665"/>
      <c r="D841" s="1625"/>
      <c r="E841" s="75" t="s">
        <v>96</v>
      </c>
      <c r="F841" s="60"/>
      <c r="G841" s="6" t="e">
        <f t="shared" si="105"/>
        <v>#DIV/0!</v>
      </c>
      <c r="H841" s="56"/>
      <c r="I841" s="56"/>
      <c r="J841" s="56"/>
    </row>
    <row r="842" spans="1:10" s="48" customFormat="1" ht="17.100000000000001" hidden="1" customHeight="1" x14ac:dyDescent="0.25">
      <c r="A842" s="632"/>
      <c r="B842" s="1089"/>
      <c r="C842" s="1665"/>
      <c r="D842" s="1625"/>
      <c r="E842" s="75" t="s">
        <v>96</v>
      </c>
      <c r="F842" s="60"/>
      <c r="G842" s="6" t="e">
        <f t="shared" si="105"/>
        <v>#DIV/0!</v>
      </c>
      <c r="H842" s="56"/>
      <c r="I842" s="56"/>
      <c r="J842" s="56"/>
    </row>
    <row r="843" spans="1:10" s="48" customFormat="1" ht="17.100000000000001" hidden="1" customHeight="1" x14ac:dyDescent="0.25">
      <c r="A843" s="632"/>
      <c r="B843" s="1089"/>
      <c r="C843" s="1665"/>
      <c r="D843" s="1625"/>
      <c r="E843" s="75" t="s">
        <v>96</v>
      </c>
      <c r="F843" s="60"/>
      <c r="G843" s="6" t="e">
        <f t="shared" si="105"/>
        <v>#DIV/0!</v>
      </c>
      <c r="H843" s="56"/>
      <c r="I843" s="56"/>
      <c r="J843" s="56"/>
    </row>
    <row r="844" spans="1:10" s="48" customFormat="1" ht="17.100000000000001" hidden="1" customHeight="1" x14ac:dyDescent="0.25">
      <c r="A844" s="632"/>
      <c r="B844" s="1089"/>
      <c r="C844" s="1665"/>
      <c r="D844" s="1625"/>
      <c r="E844" s="75" t="s">
        <v>96</v>
      </c>
      <c r="F844" s="90"/>
      <c r="G844" s="6" t="e">
        <f t="shared" si="105"/>
        <v>#DIV/0!</v>
      </c>
      <c r="H844" s="56"/>
      <c r="I844" s="56"/>
      <c r="J844" s="56"/>
    </row>
    <row r="845" spans="1:10" s="48" customFormat="1" ht="17.100000000000001" hidden="1" customHeight="1" x14ac:dyDescent="0.25">
      <c r="A845" s="632"/>
      <c r="B845" s="1089"/>
      <c r="C845" s="1665"/>
      <c r="D845" s="1625"/>
      <c r="E845" s="75" t="s">
        <v>96</v>
      </c>
      <c r="F845" s="90"/>
      <c r="G845" s="6" t="e">
        <f t="shared" si="105"/>
        <v>#DIV/0!</v>
      </c>
      <c r="H845" s="56"/>
      <c r="I845" s="56"/>
      <c r="J845" s="56"/>
    </row>
    <row r="846" spans="1:10" s="48" customFormat="1" ht="17.100000000000001" hidden="1" customHeight="1" x14ac:dyDescent="0.25">
      <c r="A846" s="632"/>
      <c r="B846" s="1089"/>
      <c r="C846" s="1665"/>
      <c r="D846" s="1625"/>
      <c r="E846" s="75" t="s">
        <v>96</v>
      </c>
      <c r="F846" s="90"/>
      <c r="G846" s="6" t="e">
        <f t="shared" si="105"/>
        <v>#DIV/0!</v>
      </c>
      <c r="H846" s="56"/>
      <c r="I846" s="56"/>
      <c r="J846" s="56"/>
    </row>
    <row r="847" spans="1:10" s="48" customFormat="1" ht="17.100000000000001" hidden="1" customHeight="1" x14ac:dyDescent="0.25">
      <c r="A847" s="632"/>
      <c r="B847" s="1089"/>
      <c r="C847" s="1665"/>
      <c r="D847" s="1625"/>
      <c r="E847" s="75" t="s">
        <v>96</v>
      </c>
      <c r="F847" s="90"/>
      <c r="G847" s="6" t="e">
        <f t="shared" si="105"/>
        <v>#DIV/0!</v>
      </c>
      <c r="H847" s="56"/>
      <c r="I847" s="56"/>
      <c r="J847" s="56"/>
    </row>
    <row r="848" spans="1:10" s="48" customFormat="1" ht="17.100000000000001" hidden="1" customHeight="1" x14ac:dyDescent="0.25">
      <c r="A848" s="632"/>
      <c r="B848" s="1089"/>
      <c r="C848" s="1665"/>
      <c r="D848" s="1625"/>
      <c r="E848" s="75" t="s">
        <v>96</v>
      </c>
      <c r="F848" s="90"/>
      <c r="G848" s="6" t="e">
        <f t="shared" si="105"/>
        <v>#DIV/0!</v>
      </c>
      <c r="H848" s="56"/>
      <c r="I848" s="56"/>
      <c r="J848" s="56"/>
    </row>
    <row r="849" spans="1:10" s="48" customFormat="1" ht="17.100000000000001" customHeight="1" x14ac:dyDescent="0.25">
      <c r="A849" s="31"/>
      <c r="B849" s="1720" t="s">
        <v>908</v>
      </c>
      <c r="C849" s="1720"/>
      <c r="D849" s="1720"/>
      <c r="E849" s="32"/>
      <c r="F849" s="35"/>
      <c r="G849" s="33"/>
      <c r="H849" s="33">
        <f>SUM(H788:H848)</f>
        <v>148240</v>
      </c>
      <c r="I849" s="33">
        <f t="shared" ref="I849:J849" si="106">SUM(I788:I848)</f>
        <v>71830</v>
      </c>
      <c r="J849" s="33">
        <f t="shared" si="106"/>
        <v>71830</v>
      </c>
    </row>
    <row r="850" spans="1:10" s="48" customFormat="1" ht="33.950000000000003" hidden="1" customHeight="1" x14ac:dyDescent="0.25">
      <c r="A850" s="1090" t="s">
        <v>904</v>
      </c>
      <c r="B850" s="620">
        <v>346</v>
      </c>
      <c r="C850" s="1721" t="s">
        <v>73</v>
      </c>
      <c r="D850" s="1722"/>
      <c r="E850" s="617" t="s">
        <v>117</v>
      </c>
      <c r="F850" s="618" t="s">
        <v>117</v>
      </c>
      <c r="G850" s="619" t="s">
        <v>117</v>
      </c>
      <c r="H850" s="619" t="s">
        <v>117</v>
      </c>
      <c r="I850" s="619" t="s">
        <v>117</v>
      </c>
      <c r="J850" s="619" t="s">
        <v>117</v>
      </c>
    </row>
    <row r="851" spans="1:10" s="48" customFormat="1" ht="17.100000000000001" hidden="1" customHeight="1" x14ac:dyDescent="0.25">
      <c r="A851" s="632"/>
      <c r="B851" s="633"/>
      <c r="C851" s="1665"/>
      <c r="D851" s="1625"/>
      <c r="E851" s="75" t="s">
        <v>96</v>
      </c>
      <c r="F851" s="60"/>
      <c r="G851" s="6" t="e">
        <f t="shared" ref="G851:G878" si="107">H851/F851</f>
        <v>#DIV/0!</v>
      </c>
      <c r="H851" s="56"/>
      <c r="I851" s="56"/>
      <c r="J851" s="56"/>
    </row>
    <row r="852" spans="1:10" s="48" customFormat="1" ht="17.100000000000001" hidden="1" customHeight="1" x14ac:dyDescent="0.25">
      <c r="A852" s="632"/>
      <c r="B852" s="633"/>
      <c r="C852" s="1665"/>
      <c r="D852" s="1625"/>
      <c r="E852" s="75" t="s">
        <v>96</v>
      </c>
      <c r="F852" s="60"/>
      <c r="G852" s="6" t="e">
        <f t="shared" si="107"/>
        <v>#DIV/0!</v>
      </c>
      <c r="H852" s="56"/>
      <c r="I852" s="56"/>
      <c r="J852" s="56"/>
    </row>
    <row r="853" spans="1:10" s="48" customFormat="1" ht="17.100000000000001" hidden="1" customHeight="1" x14ac:dyDescent="0.25">
      <c r="A853" s="632"/>
      <c r="B853" s="633"/>
      <c r="C853" s="1665"/>
      <c r="D853" s="1625"/>
      <c r="E853" s="75" t="s">
        <v>96</v>
      </c>
      <c r="F853" s="60"/>
      <c r="G853" s="6" t="e">
        <f t="shared" si="107"/>
        <v>#DIV/0!</v>
      </c>
      <c r="H853" s="56"/>
      <c r="I853" s="56"/>
      <c r="J853" s="56"/>
    </row>
    <row r="854" spans="1:10" s="48" customFormat="1" ht="17.100000000000001" hidden="1" customHeight="1" x14ac:dyDescent="0.25">
      <c r="A854" s="632"/>
      <c r="B854" s="633"/>
      <c r="C854" s="1665"/>
      <c r="D854" s="1625"/>
      <c r="E854" s="75" t="s">
        <v>96</v>
      </c>
      <c r="F854" s="60"/>
      <c r="G854" s="6" t="e">
        <f t="shared" si="107"/>
        <v>#DIV/0!</v>
      </c>
      <c r="H854" s="56"/>
      <c r="I854" s="56"/>
      <c r="J854" s="56"/>
    </row>
    <row r="855" spans="1:10" s="48" customFormat="1" ht="17.100000000000001" hidden="1" customHeight="1" x14ac:dyDescent="0.25">
      <c r="A855" s="632"/>
      <c r="B855" s="633"/>
      <c r="C855" s="1665"/>
      <c r="D855" s="1625"/>
      <c r="E855" s="75" t="s">
        <v>96</v>
      </c>
      <c r="F855" s="60"/>
      <c r="G855" s="6" t="e">
        <f t="shared" si="107"/>
        <v>#DIV/0!</v>
      </c>
      <c r="H855" s="56"/>
      <c r="I855" s="56"/>
      <c r="J855" s="56"/>
    </row>
    <row r="856" spans="1:10" s="48" customFormat="1" ht="17.100000000000001" hidden="1" customHeight="1" x14ac:dyDescent="0.25">
      <c r="A856" s="632"/>
      <c r="B856" s="633"/>
      <c r="C856" s="1665"/>
      <c r="D856" s="1625"/>
      <c r="E856" s="75" t="s">
        <v>96</v>
      </c>
      <c r="F856" s="60"/>
      <c r="G856" s="6" t="e">
        <f t="shared" si="107"/>
        <v>#DIV/0!</v>
      </c>
      <c r="H856" s="56"/>
      <c r="I856" s="56"/>
      <c r="J856" s="56"/>
    </row>
    <row r="857" spans="1:10" s="48" customFormat="1" ht="17.100000000000001" hidden="1" customHeight="1" x14ac:dyDescent="0.25">
      <c r="A857" s="632"/>
      <c r="B857" s="633"/>
      <c r="C857" s="1665"/>
      <c r="D857" s="1625"/>
      <c r="E857" s="75" t="s">
        <v>96</v>
      </c>
      <c r="F857" s="60"/>
      <c r="G857" s="6" t="e">
        <f t="shared" si="107"/>
        <v>#DIV/0!</v>
      </c>
      <c r="H857" s="56"/>
      <c r="I857" s="56"/>
      <c r="J857" s="56"/>
    </row>
    <row r="858" spans="1:10" s="48" customFormat="1" ht="17.100000000000001" hidden="1" customHeight="1" x14ac:dyDescent="0.25">
      <c r="A858" s="632"/>
      <c r="B858" s="633"/>
      <c r="C858" s="1665"/>
      <c r="D858" s="1625"/>
      <c r="E858" s="75" t="s">
        <v>96</v>
      </c>
      <c r="F858" s="60"/>
      <c r="G858" s="6" t="e">
        <f t="shared" si="107"/>
        <v>#DIV/0!</v>
      </c>
      <c r="H858" s="56"/>
      <c r="I858" s="56"/>
      <c r="J858" s="56"/>
    </row>
    <row r="859" spans="1:10" s="48" customFormat="1" ht="17.100000000000001" hidden="1" customHeight="1" x14ac:dyDescent="0.25">
      <c r="A859" s="632"/>
      <c r="B859" s="633"/>
      <c r="C859" s="1665"/>
      <c r="D859" s="1625"/>
      <c r="E859" s="75" t="s">
        <v>96</v>
      </c>
      <c r="F859" s="60"/>
      <c r="G859" s="6" t="e">
        <f t="shared" si="107"/>
        <v>#DIV/0!</v>
      </c>
      <c r="H859" s="56"/>
      <c r="I859" s="56"/>
      <c r="J859" s="56"/>
    </row>
    <row r="860" spans="1:10" s="48" customFormat="1" ht="17.100000000000001" hidden="1" customHeight="1" x14ac:dyDescent="0.25">
      <c r="A860" s="632"/>
      <c r="B860" s="633"/>
      <c r="C860" s="1665"/>
      <c r="D860" s="1625"/>
      <c r="E860" s="75" t="s">
        <v>96</v>
      </c>
      <c r="F860" s="60"/>
      <c r="G860" s="6" t="e">
        <f t="shared" si="107"/>
        <v>#DIV/0!</v>
      </c>
      <c r="H860" s="56"/>
      <c r="I860" s="56"/>
      <c r="J860" s="56"/>
    </row>
    <row r="861" spans="1:10" s="48" customFormat="1" ht="17.100000000000001" hidden="1" customHeight="1" x14ac:dyDescent="0.25">
      <c r="A861" s="632"/>
      <c r="B861" s="633"/>
      <c r="C861" s="1665"/>
      <c r="D861" s="1625"/>
      <c r="E861" s="75" t="s">
        <v>96</v>
      </c>
      <c r="F861" s="60"/>
      <c r="G861" s="6" t="e">
        <f t="shared" si="107"/>
        <v>#DIV/0!</v>
      </c>
      <c r="H861" s="56"/>
      <c r="I861" s="56"/>
      <c r="J861" s="56"/>
    </row>
    <row r="862" spans="1:10" s="48" customFormat="1" ht="17.100000000000001" hidden="1" customHeight="1" x14ac:dyDescent="0.25">
      <c r="A862" s="632"/>
      <c r="B862" s="633"/>
      <c r="C862" s="1665"/>
      <c r="D862" s="1625"/>
      <c r="E862" s="75" t="s">
        <v>96</v>
      </c>
      <c r="F862" s="60"/>
      <c r="G862" s="6" t="e">
        <f t="shared" si="107"/>
        <v>#DIV/0!</v>
      </c>
      <c r="H862" s="56"/>
      <c r="I862" s="56"/>
      <c r="J862" s="56"/>
    </row>
    <row r="863" spans="1:10" s="48" customFormat="1" ht="17.100000000000001" hidden="1" customHeight="1" x14ac:dyDescent="0.25">
      <c r="A863" s="632"/>
      <c r="B863" s="633"/>
      <c r="C863" s="1665"/>
      <c r="D863" s="1625"/>
      <c r="E863" s="75" t="s">
        <v>96</v>
      </c>
      <c r="F863" s="60"/>
      <c r="G863" s="6" t="e">
        <f t="shared" si="107"/>
        <v>#DIV/0!</v>
      </c>
      <c r="H863" s="56"/>
      <c r="I863" s="56"/>
      <c r="J863" s="56"/>
    </row>
    <row r="864" spans="1:10" s="48" customFormat="1" ht="17.100000000000001" hidden="1" customHeight="1" x14ac:dyDescent="0.25">
      <c r="A864" s="632"/>
      <c r="B864" s="633"/>
      <c r="C864" s="1665"/>
      <c r="D864" s="1625"/>
      <c r="E864" s="75" t="s">
        <v>96</v>
      </c>
      <c r="F864" s="60"/>
      <c r="G864" s="6" t="e">
        <f t="shared" si="107"/>
        <v>#DIV/0!</v>
      </c>
      <c r="H864" s="56"/>
      <c r="I864" s="56"/>
      <c r="J864" s="56"/>
    </row>
    <row r="865" spans="1:10" s="48" customFormat="1" ht="17.100000000000001" hidden="1" customHeight="1" x14ac:dyDescent="0.25">
      <c r="A865" s="632"/>
      <c r="B865" s="633"/>
      <c r="C865" s="1665"/>
      <c r="D865" s="1625"/>
      <c r="E865" s="75" t="s">
        <v>96</v>
      </c>
      <c r="F865" s="60"/>
      <c r="G865" s="6" t="e">
        <f t="shared" si="107"/>
        <v>#DIV/0!</v>
      </c>
      <c r="H865" s="56"/>
      <c r="I865" s="56"/>
      <c r="J865" s="56"/>
    </row>
    <row r="866" spans="1:10" s="48" customFormat="1" ht="17.100000000000001" hidden="1" customHeight="1" x14ac:dyDescent="0.25">
      <c r="A866" s="632"/>
      <c r="B866" s="633"/>
      <c r="C866" s="1665"/>
      <c r="D866" s="1625"/>
      <c r="E866" s="75" t="s">
        <v>96</v>
      </c>
      <c r="F866" s="60"/>
      <c r="G866" s="6" t="e">
        <f t="shared" si="107"/>
        <v>#DIV/0!</v>
      </c>
      <c r="H866" s="56"/>
      <c r="I866" s="56"/>
      <c r="J866" s="56"/>
    </row>
    <row r="867" spans="1:10" s="48" customFormat="1" ht="17.100000000000001" hidden="1" customHeight="1" x14ac:dyDescent="0.25">
      <c r="A867" s="632"/>
      <c r="B867" s="633"/>
      <c r="C867" s="1665"/>
      <c r="D867" s="1625"/>
      <c r="E867" s="75" t="s">
        <v>96</v>
      </c>
      <c r="F867" s="60"/>
      <c r="G867" s="6" t="e">
        <f t="shared" si="107"/>
        <v>#DIV/0!</v>
      </c>
      <c r="H867" s="56"/>
      <c r="I867" s="56"/>
      <c r="J867" s="56"/>
    </row>
    <row r="868" spans="1:10" s="48" customFormat="1" ht="17.100000000000001" hidden="1" customHeight="1" x14ac:dyDescent="0.25">
      <c r="A868" s="632"/>
      <c r="B868" s="633"/>
      <c r="C868" s="1665"/>
      <c r="D868" s="1625"/>
      <c r="E868" s="75" t="s">
        <v>96</v>
      </c>
      <c r="F868" s="60"/>
      <c r="G868" s="6" t="e">
        <f t="shared" si="107"/>
        <v>#DIV/0!</v>
      </c>
      <c r="H868" s="56"/>
      <c r="I868" s="56"/>
      <c r="J868" s="56"/>
    </row>
    <row r="869" spans="1:10" s="48" customFormat="1" ht="17.100000000000001" hidden="1" customHeight="1" x14ac:dyDescent="0.25">
      <c r="A869" s="632"/>
      <c r="B869" s="633"/>
      <c r="C869" s="1665"/>
      <c r="D869" s="1625"/>
      <c r="E869" s="75" t="s">
        <v>96</v>
      </c>
      <c r="F869" s="60"/>
      <c r="G869" s="6" t="e">
        <f t="shared" si="107"/>
        <v>#DIV/0!</v>
      </c>
      <c r="H869" s="56"/>
      <c r="I869" s="56"/>
      <c r="J869" s="56"/>
    </row>
    <row r="870" spans="1:10" s="48" customFormat="1" ht="17.100000000000001" hidden="1" customHeight="1" x14ac:dyDescent="0.25">
      <c r="A870" s="632"/>
      <c r="B870" s="633"/>
      <c r="C870" s="1665"/>
      <c r="D870" s="1625"/>
      <c r="E870" s="75" t="s">
        <v>96</v>
      </c>
      <c r="F870" s="60"/>
      <c r="G870" s="6" t="e">
        <f t="shared" si="107"/>
        <v>#DIV/0!</v>
      </c>
      <c r="H870" s="56"/>
      <c r="I870" s="56"/>
      <c r="J870" s="56"/>
    </row>
    <row r="871" spans="1:10" s="48" customFormat="1" ht="17.100000000000001" hidden="1" customHeight="1" x14ac:dyDescent="0.25">
      <c r="A871" s="632"/>
      <c r="B871" s="633"/>
      <c r="C871" s="1665"/>
      <c r="D871" s="1625"/>
      <c r="E871" s="75" t="s">
        <v>96</v>
      </c>
      <c r="F871" s="60"/>
      <c r="G871" s="6" t="e">
        <f t="shared" si="107"/>
        <v>#DIV/0!</v>
      </c>
      <c r="H871" s="56"/>
      <c r="I871" s="56"/>
      <c r="J871" s="56"/>
    </row>
    <row r="872" spans="1:10" s="48" customFormat="1" ht="17.100000000000001" hidden="1" customHeight="1" x14ac:dyDescent="0.25">
      <c r="A872" s="632"/>
      <c r="B872" s="633"/>
      <c r="C872" s="1665"/>
      <c r="D872" s="1625"/>
      <c r="E872" s="75" t="s">
        <v>96</v>
      </c>
      <c r="F872" s="60"/>
      <c r="G872" s="6" t="e">
        <f t="shared" si="107"/>
        <v>#DIV/0!</v>
      </c>
      <c r="H872" s="56"/>
      <c r="I872" s="56"/>
      <c r="J872" s="56"/>
    </row>
    <row r="873" spans="1:10" s="48" customFormat="1" ht="17.100000000000001" hidden="1" customHeight="1" x14ac:dyDescent="0.25">
      <c r="A873" s="632"/>
      <c r="B873" s="633"/>
      <c r="C873" s="1716"/>
      <c r="D873" s="1717"/>
      <c r="E873" s="75" t="s">
        <v>96</v>
      </c>
      <c r="F873" s="60"/>
      <c r="G873" s="6" t="e">
        <f t="shared" si="107"/>
        <v>#DIV/0!</v>
      </c>
      <c r="H873" s="56"/>
      <c r="I873" s="56"/>
      <c r="J873" s="56"/>
    </row>
    <row r="874" spans="1:10" s="48" customFormat="1" ht="17.100000000000001" hidden="1" customHeight="1" x14ac:dyDescent="0.25">
      <c r="A874" s="632"/>
      <c r="B874" s="633"/>
      <c r="C874" s="1624"/>
      <c r="D874" s="1625"/>
      <c r="E874" s="75" t="s">
        <v>96</v>
      </c>
      <c r="F874" s="60"/>
      <c r="G874" s="6" t="e">
        <f t="shared" si="107"/>
        <v>#DIV/0!</v>
      </c>
      <c r="H874" s="56"/>
      <c r="I874" s="56"/>
      <c r="J874" s="56"/>
    </row>
    <row r="875" spans="1:10" s="48" customFormat="1" ht="17.100000000000001" hidden="1" customHeight="1" x14ac:dyDescent="0.25">
      <c r="A875" s="632"/>
      <c r="B875" s="633"/>
      <c r="C875" s="1624"/>
      <c r="D875" s="1625"/>
      <c r="E875" s="75" t="s">
        <v>96</v>
      </c>
      <c r="F875" s="60"/>
      <c r="G875" s="6" t="e">
        <f t="shared" si="107"/>
        <v>#DIV/0!</v>
      </c>
      <c r="H875" s="56"/>
      <c r="I875" s="56"/>
      <c r="J875" s="56"/>
    </row>
    <row r="876" spans="1:10" s="48" customFormat="1" ht="17.100000000000001" hidden="1" customHeight="1" x14ac:dyDescent="0.25">
      <c r="A876" s="632"/>
      <c r="B876" s="633"/>
      <c r="C876" s="1624"/>
      <c r="D876" s="1625"/>
      <c r="E876" s="75" t="s">
        <v>96</v>
      </c>
      <c r="F876" s="60"/>
      <c r="G876" s="6" t="e">
        <f t="shared" si="107"/>
        <v>#DIV/0!</v>
      </c>
      <c r="H876" s="56"/>
      <c r="I876" s="56"/>
      <c r="J876" s="56"/>
    </row>
    <row r="877" spans="1:10" s="48" customFormat="1" ht="17.100000000000001" hidden="1" customHeight="1" x14ac:dyDescent="0.25">
      <c r="A877" s="632"/>
      <c r="B877" s="633"/>
      <c r="C877" s="1624"/>
      <c r="D877" s="1625"/>
      <c r="E877" s="75" t="s">
        <v>96</v>
      </c>
      <c r="F877" s="60"/>
      <c r="G877" s="6" t="e">
        <f t="shared" si="107"/>
        <v>#DIV/0!</v>
      </c>
      <c r="H877" s="56"/>
      <c r="I877" s="56"/>
      <c r="J877" s="56"/>
    </row>
    <row r="878" spans="1:10" s="48" customFormat="1" ht="17.100000000000001" hidden="1" customHeight="1" x14ac:dyDescent="0.25">
      <c r="A878" s="632"/>
      <c r="B878" s="633"/>
      <c r="C878" s="636"/>
      <c r="D878" s="637"/>
      <c r="E878" s="75" t="s">
        <v>96</v>
      </c>
      <c r="F878" s="60"/>
      <c r="G878" s="6" t="e">
        <f t="shared" si="107"/>
        <v>#DIV/0!</v>
      </c>
      <c r="H878" s="56"/>
      <c r="I878" s="56"/>
      <c r="J878" s="56"/>
    </row>
    <row r="879" spans="1:10" s="48" customFormat="1" ht="17.100000000000001" hidden="1" customHeight="1" x14ac:dyDescent="0.25">
      <c r="A879" s="31"/>
      <c r="B879" s="1720" t="s">
        <v>907</v>
      </c>
      <c r="C879" s="1720"/>
      <c r="D879" s="1720"/>
      <c r="E879" s="32"/>
      <c r="F879" s="35"/>
      <c r="G879" s="33"/>
      <c r="H879" s="33">
        <f>SUM(H851:H878)</f>
        <v>0</v>
      </c>
      <c r="I879" s="33">
        <f t="shared" ref="I879:J879" si="108">SUM(I851:I878)</f>
        <v>0</v>
      </c>
      <c r="J879" s="33">
        <f t="shared" si="108"/>
        <v>0</v>
      </c>
    </row>
    <row r="880" spans="1:10" s="48" customFormat="1" ht="32.25" hidden="1" customHeight="1" x14ac:dyDescent="0.25">
      <c r="A880" s="1090" t="s">
        <v>905</v>
      </c>
      <c r="B880" s="620">
        <v>346</v>
      </c>
      <c r="C880" s="1721" t="s">
        <v>157</v>
      </c>
      <c r="D880" s="1722"/>
      <c r="E880" s="617" t="s">
        <v>117</v>
      </c>
      <c r="F880" s="618" t="s">
        <v>117</v>
      </c>
      <c r="G880" s="619" t="s">
        <v>117</v>
      </c>
      <c r="H880" s="619" t="s">
        <v>117</v>
      </c>
      <c r="I880" s="619" t="s">
        <v>117</v>
      </c>
      <c r="J880" s="619" t="s">
        <v>117</v>
      </c>
    </row>
    <row r="881" spans="1:11" s="48" customFormat="1" ht="17.100000000000001" hidden="1" customHeight="1" x14ac:dyDescent="0.25">
      <c r="A881" s="632"/>
      <c r="B881" s="633"/>
      <c r="C881" s="1624"/>
      <c r="D881" s="1625"/>
      <c r="E881" s="75" t="s">
        <v>96</v>
      </c>
      <c r="F881" s="60"/>
      <c r="G881" s="6" t="e">
        <f t="shared" ref="G881:G891" si="109">H881/F881</f>
        <v>#DIV/0!</v>
      </c>
      <c r="H881" s="88"/>
      <c r="I881" s="88"/>
      <c r="J881" s="88"/>
    </row>
    <row r="882" spans="1:11" s="48" customFormat="1" ht="17.100000000000001" hidden="1" customHeight="1" x14ac:dyDescent="0.25">
      <c r="A882" s="632"/>
      <c r="B882" s="633"/>
      <c r="C882" s="1624"/>
      <c r="D882" s="1625"/>
      <c r="E882" s="75" t="s">
        <v>96</v>
      </c>
      <c r="F882" s="60"/>
      <c r="G882" s="6" t="e">
        <f t="shared" si="109"/>
        <v>#DIV/0!</v>
      </c>
      <c r="H882" s="649"/>
      <c r="I882" s="649"/>
      <c r="J882" s="649"/>
    </row>
    <row r="883" spans="1:11" s="48" customFormat="1" ht="17.100000000000001" hidden="1" customHeight="1" x14ac:dyDescent="0.25">
      <c r="A883" s="632"/>
      <c r="B883" s="633"/>
      <c r="C883" s="1624"/>
      <c r="D883" s="1625"/>
      <c r="E883" s="75" t="s">
        <v>96</v>
      </c>
      <c r="F883" s="60"/>
      <c r="G883" s="6" t="e">
        <f t="shared" si="109"/>
        <v>#DIV/0!</v>
      </c>
      <c r="H883" s="649"/>
      <c r="I883" s="649"/>
      <c r="J883" s="649"/>
    </row>
    <row r="884" spans="1:11" s="48" customFormat="1" ht="17.100000000000001" hidden="1" customHeight="1" x14ac:dyDescent="0.25">
      <c r="A884" s="632"/>
      <c r="B884" s="633"/>
      <c r="C884" s="1624"/>
      <c r="D884" s="1625"/>
      <c r="E884" s="75" t="s">
        <v>96</v>
      </c>
      <c r="F884" s="60"/>
      <c r="G884" s="6" t="e">
        <f t="shared" si="109"/>
        <v>#DIV/0!</v>
      </c>
      <c r="H884" s="649"/>
      <c r="I884" s="649"/>
      <c r="J884" s="649"/>
    </row>
    <row r="885" spans="1:11" s="48" customFormat="1" ht="17.100000000000001" hidden="1" customHeight="1" x14ac:dyDescent="0.25">
      <c r="A885" s="632"/>
      <c r="B885" s="633"/>
      <c r="C885" s="1624"/>
      <c r="D885" s="1625"/>
      <c r="E885" s="75" t="s">
        <v>96</v>
      </c>
      <c r="F885" s="60"/>
      <c r="G885" s="6" t="e">
        <f t="shared" si="109"/>
        <v>#DIV/0!</v>
      </c>
      <c r="H885" s="649"/>
      <c r="I885" s="649"/>
      <c r="J885" s="649"/>
    </row>
    <row r="886" spans="1:11" s="48" customFormat="1" ht="17.100000000000001" hidden="1" customHeight="1" x14ac:dyDescent="0.25">
      <c r="A886" s="632"/>
      <c r="B886" s="633"/>
      <c r="C886" s="1624"/>
      <c r="D886" s="1625"/>
      <c r="E886" s="75" t="s">
        <v>96</v>
      </c>
      <c r="F886" s="60"/>
      <c r="G886" s="6" t="e">
        <f t="shared" si="109"/>
        <v>#DIV/0!</v>
      </c>
      <c r="H886" s="649"/>
      <c r="I886" s="649"/>
      <c r="J886" s="649"/>
    </row>
    <row r="887" spans="1:11" s="48" customFormat="1" ht="17.100000000000001" hidden="1" customHeight="1" x14ac:dyDescent="0.25">
      <c r="A887" s="632"/>
      <c r="B887" s="633"/>
      <c r="C887" s="1624"/>
      <c r="D887" s="1625"/>
      <c r="E887" s="75" t="s">
        <v>96</v>
      </c>
      <c r="F887" s="60"/>
      <c r="G887" s="6" t="e">
        <f t="shared" si="109"/>
        <v>#DIV/0!</v>
      </c>
      <c r="H887" s="649"/>
      <c r="I887" s="649"/>
      <c r="J887" s="649"/>
    </row>
    <row r="888" spans="1:11" s="48" customFormat="1" ht="17.100000000000001" hidden="1" customHeight="1" x14ac:dyDescent="0.25">
      <c r="A888" s="632"/>
      <c r="B888" s="633"/>
      <c r="C888" s="1624"/>
      <c r="D888" s="1625"/>
      <c r="E888" s="75" t="s">
        <v>96</v>
      </c>
      <c r="F888" s="60"/>
      <c r="G888" s="6" t="e">
        <f t="shared" si="109"/>
        <v>#DIV/0!</v>
      </c>
      <c r="H888" s="649"/>
      <c r="I888" s="649"/>
      <c r="J888" s="649"/>
    </row>
    <row r="889" spans="1:11" s="48" customFormat="1" ht="17.100000000000001" hidden="1" customHeight="1" x14ac:dyDescent="0.25">
      <c r="A889" s="632"/>
      <c r="B889" s="633"/>
      <c r="C889" s="1624"/>
      <c r="D889" s="1625"/>
      <c r="E889" s="75" t="s">
        <v>96</v>
      </c>
      <c r="F889" s="60"/>
      <c r="G889" s="6" t="e">
        <f t="shared" si="109"/>
        <v>#DIV/0!</v>
      </c>
      <c r="H889" s="649"/>
      <c r="I889" s="649"/>
      <c r="J889" s="649"/>
    </row>
    <row r="890" spans="1:11" s="48" customFormat="1" ht="17.100000000000001" hidden="1" customHeight="1" x14ac:dyDescent="0.25">
      <c r="A890" s="632"/>
      <c r="B890" s="633"/>
      <c r="C890" s="1624"/>
      <c r="D890" s="1625"/>
      <c r="E890" s="75" t="s">
        <v>96</v>
      </c>
      <c r="F890" s="60"/>
      <c r="G890" s="6" t="e">
        <f t="shared" si="109"/>
        <v>#DIV/0!</v>
      </c>
      <c r="H890" s="649"/>
      <c r="I890" s="649"/>
      <c r="J890" s="649"/>
    </row>
    <row r="891" spans="1:11" s="48" customFormat="1" ht="17.100000000000001" hidden="1" customHeight="1" x14ac:dyDescent="0.25">
      <c r="A891" s="632"/>
      <c r="B891" s="633"/>
      <c r="C891" s="636"/>
      <c r="D891" s="637"/>
      <c r="E891" s="75" t="s">
        <v>96</v>
      </c>
      <c r="F891" s="60"/>
      <c r="G891" s="6" t="e">
        <f t="shared" si="109"/>
        <v>#DIV/0!</v>
      </c>
      <c r="H891" s="649"/>
      <c r="I891" s="649"/>
      <c r="J891" s="649"/>
    </row>
    <row r="892" spans="1:11" s="48" customFormat="1" ht="17.100000000000001" hidden="1" customHeight="1" x14ac:dyDescent="0.25">
      <c r="A892" s="1093"/>
      <c r="B892" s="1712" t="s">
        <v>906</v>
      </c>
      <c r="C892" s="1712"/>
      <c r="D892" s="1712"/>
      <c r="E892" s="1094"/>
      <c r="F892" s="1095"/>
      <c r="G892" s="1096"/>
      <c r="H892" s="1096">
        <f>SUM(H881:H891)</f>
        <v>0</v>
      </c>
      <c r="I892" s="1096">
        <f t="shared" ref="I892:J892" si="110">SUM(I881:I891)</f>
        <v>0</v>
      </c>
      <c r="J892" s="1096">
        <f t="shared" si="110"/>
        <v>0</v>
      </c>
    </row>
    <row r="893" spans="1:11" s="48" customFormat="1" ht="17.100000000000001" customHeight="1" x14ac:dyDescent="0.25">
      <c r="A893" s="1061"/>
      <c r="B893" s="1713" t="s">
        <v>594</v>
      </c>
      <c r="C893" s="1713"/>
      <c r="D893" s="1713"/>
      <c r="E893" s="1062"/>
      <c r="F893" s="1063"/>
      <c r="G893" s="971"/>
      <c r="H893" s="971">
        <f>H643+H711+H786+H849+H879+H892</f>
        <v>550900</v>
      </c>
      <c r="I893" s="971">
        <f t="shared" ref="I893:J893" si="111">I643+I711+I786+I849+I879+I892</f>
        <v>486830</v>
      </c>
      <c r="J893" s="971">
        <f t="shared" si="111"/>
        <v>486830</v>
      </c>
      <c r="K893" s="260" t="s">
        <v>650</v>
      </c>
    </row>
    <row r="894" spans="1:11" s="48" customFormat="1" ht="66.95" hidden="1" customHeight="1" x14ac:dyDescent="0.25">
      <c r="A894" s="1097">
        <v>4</v>
      </c>
      <c r="B894" s="1098">
        <v>347</v>
      </c>
      <c r="C894" s="1767" t="s">
        <v>802</v>
      </c>
      <c r="D894" s="1768"/>
      <c r="E894" s="1099" t="s">
        <v>117</v>
      </c>
      <c r="F894" s="1100" t="s">
        <v>117</v>
      </c>
      <c r="G894" s="1101" t="s">
        <v>117</v>
      </c>
      <c r="H894" s="1101" t="s">
        <v>117</v>
      </c>
      <c r="I894" s="1101" t="s">
        <v>117</v>
      </c>
      <c r="J894" s="1101" t="s">
        <v>117</v>
      </c>
      <c r="K894" s="260"/>
    </row>
    <row r="895" spans="1:11" s="48" customFormat="1" ht="17.100000000000001" hidden="1" customHeight="1" x14ac:dyDescent="0.25">
      <c r="A895" s="632"/>
      <c r="B895" s="633"/>
      <c r="C895" s="1624"/>
      <c r="D895" s="1625"/>
      <c r="E895" s="75" t="s">
        <v>96</v>
      </c>
      <c r="F895" s="60"/>
      <c r="G895" s="6" t="e">
        <f t="shared" ref="G895:G913" si="112">H895/F895</f>
        <v>#DIV/0!</v>
      </c>
      <c r="H895" s="649"/>
      <c r="I895" s="649"/>
      <c r="J895" s="649"/>
      <c r="K895" s="1052"/>
    </row>
    <row r="896" spans="1:11" s="48" customFormat="1" ht="17.100000000000001" hidden="1" customHeight="1" x14ac:dyDescent="0.25">
      <c r="A896" s="632"/>
      <c r="B896" s="633"/>
      <c r="C896" s="1624"/>
      <c r="D896" s="1625"/>
      <c r="E896" s="75" t="s">
        <v>96</v>
      </c>
      <c r="F896" s="60"/>
      <c r="G896" s="6" t="e">
        <f t="shared" si="112"/>
        <v>#DIV/0!</v>
      </c>
      <c r="H896" s="649"/>
      <c r="I896" s="649"/>
      <c r="J896" s="649"/>
      <c r="K896" s="1052"/>
    </row>
    <row r="897" spans="1:11" s="48" customFormat="1" ht="17.100000000000001" hidden="1" customHeight="1" x14ac:dyDescent="0.25">
      <c r="A897" s="632"/>
      <c r="B897" s="633"/>
      <c r="C897" s="1624"/>
      <c r="D897" s="1625"/>
      <c r="E897" s="75" t="s">
        <v>96</v>
      </c>
      <c r="F897" s="60"/>
      <c r="G897" s="6" t="e">
        <f t="shared" si="112"/>
        <v>#DIV/0!</v>
      </c>
      <c r="H897" s="649"/>
      <c r="I897" s="649"/>
      <c r="J897" s="649"/>
      <c r="K897" s="1052"/>
    </row>
    <row r="898" spans="1:11" s="48" customFormat="1" ht="17.100000000000001" hidden="1" customHeight="1" x14ac:dyDescent="0.25">
      <c r="A898" s="632"/>
      <c r="B898" s="633"/>
      <c r="C898" s="1624"/>
      <c r="D898" s="1625"/>
      <c r="E898" s="75" t="s">
        <v>96</v>
      </c>
      <c r="F898" s="60"/>
      <c r="G898" s="6" t="e">
        <f t="shared" si="112"/>
        <v>#DIV/0!</v>
      </c>
      <c r="H898" s="649"/>
      <c r="I898" s="649"/>
      <c r="J898" s="649"/>
      <c r="K898" s="1052"/>
    </row>
    <row r="899" spans="1:11" s="48" customFormat="1" ht="17.100000000000001" hidden="1" customHeight="1" x14ac:dyDescent="0.25">
      <c r="A899" s="632"/>
      <c r="B899" s="633"/>
      <c r="C899" s="1624"/>
      <c r="D899" s="1625"/>
      <c r="E899" s="75" t="s">
        <v>96</v>
      </c>
      <c r="F899" s="60"/>
      <c r="G899" s="6" t="e">
        <f t="shared" si="112"/>
        <v>#DIV/0!</v>
      </c>
      <c r="H899" s="649"/>
      <c r="I899" s="649"/>
      <c r="J899" s="649"/>
      <c r="K899" s="1052"/>
    </row>
    <row r="900" spans="1:11" s="48" customFormat="1" ht="17.100000000000001" hidden="1" customHeight="1" x14ac:dyDescent="0.25">
      <c r="A900" s="632"/>
      <c r="B900" s="633"/>
      <c r="C900" s="1624"/>
      <c r="D900" s="1625"/>
      <c r="E900" s="75" t="s">
        <v>96</v>
      </c>
      <c r="F900" s="60"/>
      <c r="G900" s="6" t="e">
        <f t="shared" si="112"/>
        <v>#DIV/0!</v>
      </c>
      <c r="H900" s="649"/>
      <c r="I900" s="649"/>
      <c r="J900" s="649"/>
      <c r="K900" s="1052"/>
    </row>
    <row r="901" spans="1:11" s="48" customFormat="1" ht="17.100000000000001" hidden="1" customHeight="1" x14ac:dyDescent="0.25">
      <c r="A901" s="632"/>
      <c r="B901" s="633"/>
      <c r="C901" s="1624"/>
      <c r="D901" s="1625"/>
      <c r="E901" s="75" t="s">
        <v>96</v>
      </c>
      <c r="F901" s="60"/>
      <c r="G901" s="6" t="e">
        <f t="shared" si="112"/>
        <v>#DIV/0!</v>
      </c>
      <c r="H901" s="649"/>
      <c r="I901" s="649"/>
      <c r="J901" s="649"/>
      <c r="K901" s="1052"/>
    </row>
    <row r="902" spans="1:11" s="48" customFormat="1" ht="17.100000000000001" hidden="1" customHeight="1" x14ac:dyDescent="0.25">
      <c r="A902" s="632"/>
      <c r="B902" s="633"/>
      <c r="C902" s="1624"/>
      <c r="D902" s="1625"/>
      <c r="E902" s="75" t="s">
        <v>96</v>
      </c>
      <c r="F902" s="60"/>
      <c r="G902" s="6" t="e">
        <f t="shared" si="112"/>
        <v>#DIV/0!</v>
      </c>
      <c r="H902" s="649"/>
      <c r="I902" s="649"/>
      <c r="J902" s="649"/>
      <c r="K902" s="1052"/>
    </row>
    <row r="903" spans="1:11" s="48" customFormat="1" ht="17.100000000000001" hidden="1" customHeight="1" x14ac:dyDescent="0.25">
      <c r="A903" s="632"/>
      <c r="B903" s="633"/>
      <c r="C903" s="1624"/>
      <c r="D903" s="1625"/>
      <c r="E903" s="75" t="s">
        <v>96</v>
      </c>
      <c r="F903" s="60"/>
      <c r="G903" s="6" t="e">
        <f t="shared" si="112"/>
        <v>#DIV/0!</v>
      </c>
      <c r="H903" s="649"/>
      <c r="I903" s="649"/>
      <c r="J903" s="649"/>
      <c r="K903" s="1052"/>
    </row>
    <row r="904" spans="1:11" s="48" customFormat="1" ht="17.100000000000001" hidden="1" customHeight="1" x14ac:dyDescent="0.25">
      <c r="A904" s="632"/>
      <c r="B904" s="633"/>
      <c r="C904" s="1624"/>
      <c r="D904" s="1625"/>
      <c r="E904" s="75" t="s">
        <v>96</v>
      </c>
      <c r="F904" s="60"/>
      <c r="G904" s="6" t="e">
        <f t="shared" si="112"/>
        <v>#DIV/0!</v>
      </c>
      <c r="H904" s="649"/>
      <c r="I904" s="649"/>
      <c r="J904" s="649"/>
      <c r="K904" s="1052"/>
    </row>
    <row r="905" spans="1:11" s="48" customFormat="1" ht="17.100000000000001" hidden="1" customHeight="1" x14ac:dyDescent="0.25">
      <c r="A905" s="632"/>
      <c r="B905" s="633"/>
      <c r="C905" s="1624"/>
      <c r="D905" s="1625"/>
      <c r="E905" s="75" t="s">
        <v>96</v>
      </c>
      <c r="F905" s="60"/>
      <c r="G905" s="6" t="e">
        <f t="shared" si="112"/>
        <v>#DIV/0!</v>
      </c>
      <c r="H905" s="649"/>
      <c r="I905" s="649"/>
      <c r="J905" s="649"/>
      <c r="K905" s="1052"/>
    </row>
    <row r="906" spans="1:11" s="48" customFormat="1" ht="17.100000000000001" hidden="1" customHeight="1" x14ac:dyDescent="0.25">
      <c r="A906" s="632"/>
      <c r="B906" s="633"/>
      <c r="C906" s="1624"/>
      <c r="D906" s="1625"/>
      <c r="E906" s="75" t="s">
        <v>96</v>
      </c>
      <c r="F906" s="60"/>
      <c r="G906" s="6" t="e">
        <f t="shared" si="112"/>
        <v>#DIV/0!</v>
      </c>
      <c r="H906" s="649"/>
      <c r="I906" s="649"/>
      <c r="J906" s="649"/>
      <c r="K906" s="1052"/>
    </row>
    <row r="907" spans="1:11" s="48" customFormat="1" ht="17.100000000000001" hidden="1" customHeight="1" x14ac:dyDescent="0.25">
      <c r="A907" s="632"/>
      <c r="B907" s="633"/>
      <c r="C907" s="1624"/>
      <c r="D907" s="1625"/>
      <c r="E907" s="75" t="s">
        <v>96</v>
      </c>
      <c r="F907" s="60"/>
      <c r="G907" s="6" t="e">
        <f t="shared" si="112"/>
        <v>#DIV/0!</v>
      </c>
      <c r="H907" s="649"/>
      <c r="I907" s="649"/>
      <c r="J907" s="649"/>
      <c r="K907" s="1052"/>
    </row>
    <row r="908" spans="1:11" s="48" customFormat="1" ht="17.100000000000001" hidden="1" customHeight="1" x14ac:dyDescent="0.25">
      <c r="A908" s="632"/>
      <c r="B908" s="633"/>
      <c r="C908" s="1624"/>
      <c r="D908" s="1625"/>
      <c r="E908" s="75" t="s">
        <v>96</v>
      </c>
      <c r="F908" s="60"/>
      <c r="G908" s="6" t="e">
        <f t="shared" si="112"/>
        <v>#DIV/0!</v>
      </c>
      <c r="H908" s="649"/>
      <c r="I908" s="649"/>
      <c r="J908" s="649"/>
      <c r="K908" s="1052"/>
    </row>
    <row r="909" spans="1:11" s="48" customFormat="1" ht="17.100000000000001" hidden="1" customHeight="1" x14ac:dyDescent="0.25">
      <c r="A909" s="632"/>
      <c r="B909" s="633"/>
      <c r="C909" s="1624"/>
      <c r="D909" s="1625"/>
      <c r="E909" s="75" t="s">
        <v>96</v>
      </c>
      <c r="F909" s="60"/>
      <c r="G909" s="6" t="e">
        <f t="shared" si="112"/>
        <v>#DIV/0!</v>
      </c>
      <c r="H909" s="649"/>
      <c r="I909" s="649"/>
      <c r="J909" s="649"/>
      <c r="K909" s="1052"/>
    </row>
    <row r="910" spans="1:11" s="48" customFormat="1" ht="17.100000000000001" hidden="1" customHeight="1" x14ac:dyDescent="0.25">
      <c r="A910" s="632"/>
      <c r="B910" s="633"/>
      <c r="C910" s="1624"/>
      <c r="D910" s="1625"/>
      <c r="E910" s="75" t="s">
        <v>96</v>
      </c>
      <c r="F910" s="60"/>
      <c r="G910" s="6" t="e">
        <f t="shared" si="112"/>
        <v>#DIV/0!</v>
      </c>
      <c r="H910" s="649"/>
      <c r="I910" s="649"/>
      <c r="J910" s="649"/>
      <c r="K910" s="1052"/>
    </row>
    <row r="911" spans="1:11" s="48" customFormat="1" ht="17.100000000000001" hidden="1" customHeight="1" x14ac:dyDescent="0.25">
      <c r="A911" s="632"/>
      <c r="B911" s="633"/>
      <c r="C911" s="1624"/>
      <c r="D911" s="1625"/>
      <c r="E911" s="75" t="s">
        <v>96</v>
      </c>
      <c r="F911" s="60"/>
      <c r="G911" s="6" t="e">
        <f t="shared" si="112"/>
        <v>#DIV/0!</v>
      </c>
      <c r="H911" s="649"/>
      <c r="I911" s="649"/>
      <c r="J911" s="649"/>
      <c r="K911" s="1052"/>
    </row>
    <row r="912" spans="1:11" s="48" customFormat="1" ht="17.100000000000001" hidden="1" customHeight="1" x14ac:dyDescent="0.25">
      <c r="A912" s="632"/>
      <c r="B912" s="633"/>
      <c r="C912" s="1624"/>
      <c r="D912" s="1625"/>
      <c r="E912" s="75" t="s">
        <v>96</v>
      </c>
      <c r="F912" s="60"/>
      <c r="G912" s="6" t="e">
        <f t="shared" si="112"/>
        <v>#DIV/0!</v>
      </c>
      <c r="H912" s="649"/>
      <c r="I912" s="649"/>
      <c r="J912" s="649"/>
      <c r="K912" s="1052"/>
    </row>
    <row r="913" spans="1:22" s="48" customFormat="1" ht="17.100000000000001" hidden="1" customHeight="1" x14ac:dyDescent="0.25">
      <c r="A913" s="632"/>
      <c r="B913" s="633"/>
      <c r="C913" s="1624"/>
      <c r="D913" s="1625"/>
      <c r="E913" s="75" t="s">
        <v>96</v>
      </c>
      <c r="F913" s="60"/>
      <c r="G913" s="6" t="e">
        <f t="shared" si="112"/>
        <v>#DIV/0!</v>
      </c>
      <c r="H913" s="649"/>
      <c r="I913" s="649"/>
      <c r="J913" s="649"/>
      <c r="K913" s="1052"/>
    </row>
    <row r="914" spans="1:22" s="48" customFormat="1" ht="17.100000000000001" hidden="1" customHeight="1" x14ac:dyDescent="0.25">
      <c r="A914" s="31"/>
      <c r="B914" s="1643" t="s">
        <v>761</v>
      </c>
      <c r="C914" s="1644"/>
      <c r="D914" s="1645"/>
      <c r="E914" s="32"/>
      <c r="F914" s="35"/>
      <c r="G914" s="33"/>
      <c r="H914" s="33">
        <f>SUM(H895:H913)</f>
        <v>0</v>
      </c>
      <c r="I914" s="33">
        <f t="shared" ref="I914:J914" si="113">SUM(I895:I913)</f>
        <v>0</v>
      </c>
      <c r="J914" s="33">
        <f t="shared" si="113"/>
        <v>0</v>
      </c>
      <c r="K914" s="1052"/>
    </row>
    <row r="915" spans="1:22" s="48" customFormat="1" ht="17.100000000000001" hidden="1" customHeight="1" x14ac:dyDescent="0.25">
      <c r="A915" s="1081" t="s">
        <v>877</v>
      </c>
      <c r="B915" s="612">
        <v>349</v>
      </c>
      <c r="C915" s="1769" t="s">
        <v>875</v>
      </c>
      <c r="D915" s="1770"/>
      <c r="E915" s="19" t="s">
        <v>117</v>
      </c>
      <c r="F915" s="20" t="s">
        <v>117</v>
      </c>
      <c r="G915" s="21" t="s">
        <v>117</v>
      </c>
      <c r="H915" s="21" t="s">
        <v>117</v>
      </c>
      <c r="I915" s="21" t="s">
        <v>117</v>
      </c>
      <c r="J915" s="21" t="s">
        <v>117</v>
      </c>
      <c r="K915" s="1052"/>
    </row>
    <row r="916" spans="1:22" s="48" customFormat="1" ht="17.100000000000001" hidden="1" customHeight="1" x14ac:dyDescent="0.25">
      <c r="A916" s="632"/>
      <c r="B916" s="633"/>
      <c r="C916" s="1624"/>
      <c r="D916" s="1625"/>
      <c r="E916" s="75" t="s">
        <v>96</v>
      </c>
      <c r="F916" s="60"/>
      <c r="G916" s="6" t="e">
        <f t="shared" ref="G916:G923" si="114">H916/F916</f>
        <v>#DIV/0!</v>
      </c>
      <c r="H916" s="649"/>
      <c r="I916" s="649"/>
      <c r="J916" s="649"/>
      <c r="K916" s="1052"/>
    </row>
    <row r="917" spans="1:22" s="48" customFormat="1" ht="17.100000000000001" hidden="1" customHeight="1" x14ac:dyDescent="0.25">
      <c r="A917" s="632"/>
      <c r="B917" s="633"/>
      <c r="C917" s="1624"/>
      <c r="D917" s="1625"/>
      <c r="E917" s="75" t="s">
        <v>96</v>
      </c>
      <c r="F917" s="60"/>
      <c r="G917" s="6" t="e">
        <f t="shared" si="114"/>
        <v>#DIV/0!</v>
      </c>
      <c r="H917" s="649"/>
      <c r="I917" s="649"/>
      <c r="J917" s="649"/>
      <c r="K917" s="1052"/>
    </row>
    <row r="918" spans="1:22" s="48" customFormat="1" ht="17.100000000000001" hidden="1" customHeight="1" x14ac:dyDescent="0.25">
      <c r="A918" s="632"/>
      <c r="B918" s="633"/>
      <c r="C918" s="1624"/>
      <c r="D918" s="1625"/>
      <c r="E918" s="75" t="s">
        <v>96</v>
      </c>
      <c r="F918" s="60"/>
      <c r="G918" s="6" t="e">
        <f t="shared" si="114"/>
        <v>#DIV/0!</v>
      </c>
      <c r="H918" s="649"/>
      <c r="I918" s="649"/>
      <c r="J918" s="649"/>
      <c r="K918" s="1052"/>
    </row>
    <row r="919" spans="1:22" s="48" customFormat="1" ht="17.100000000000001" hidden="1" customHeight="1" x14ac:dyDescent="0.25">
      <c r="A919" s="632"/>
      <c r="B919" s="633"/>
      <c r="C919" s="1624"/>
      <c r="D919" s="1625"/>
      <c r="E919" s="75" t="s">
        <v>96</v>
      </c>
      <c r="F919" s="60"/>
      <c r="G919" s="6" t="e">
        <f t="shared" si="114"/>
        <v>#DIV/0!</v>
      </c>
      <c r="H919" s="649"/>
      <c r="I919" s="649"/>
      <c r="J919" s="649"/>
      <c r="K919" s="1052"/>
    </row>
    <row r="920" spans="1:22" s="48" customFormat="1" ht="17.100000000000001" hidden="1" customHeight="1" x14ac:dyDescent="0.25">
      <c r="A920" s="632"/>
      <c r="B920" s="633"/>
      <c r="C920" s="1624"/>
      <c r="D920" s="1625"/>
      <c r="E920" s="75" t="s">
        <v>96</v>
      </c>
      <c r="F920" s="60"/>
      <c r="G920" s="6" t="e">
        <f t="shared" si="114"/>
        <v>#DIV/0!</v>
      </c>
      <c r="H920" s="649"/>
      <c r="I920" s="649"/>
      <c r="J920" s="649"/>
      <c r="K920" s="1052"/>
    </row>
    <row r="921" spans="1:22" s="48" customFormat="1" ht="17.100000000000001" hidden="1" customHeight="1" x14ac:dyDescent="0.25">
      <c r="A921" s="632"/>
      <c r="B921" s="633"/>
      <c r="C921" s="1624"/>
      <c r="D921" s="1625"/>
      <c r="E921" s="75" t="s">
        <v>96</v>
      </c>
      <c r="F921" s="60"/>
      <c r="G921" s="6" t="e">
        <f t="shared" si="114"/>
        <v>#DIV/0!</v>
      </c>
      <c r="H921" s="649"/>
      <c r="I921" s="649"/>
      <c r="J921" s="649"/>
      <c r="K921" s="1052"/>
    </row>
    <row r="922" spans="1:22" s="48" customFormat="1" ht="17.100000000000001" hidden="1" customHeight="1" x14ac:dyDescent="0.25">
      <c r="A922" s="632"/>
      <c r="B922" s="633"/>
      <c r="C922" s="1624"/>
      <c r="D922" s="1625"/>
      <c r="E922" s="75" t="s">
        <v>96</v>
      </c>
      <c r="F922" s="60"/>
      <c r="G922" s="6" t="e">
        <f t="shared" si="114"/>
        <v>#DIV/0!</v>
      </c>
      <c r="H922" s="649"/>
      <c r="I922" s="649"/>
      <c r="J922" s="649"/>
      <c r="K922" s="1052"/>
    </row>
    <row r="923" spans="1:22" s="48" customFormat="1" ht="17.100000000000001" hidden="1" customHeight="1" x14ac:dyDescent="0.25">
      <c r="A923" s="632"/>
      <c r="B923" s="633"/>
      <c r="C923" s="1624"/>
      <c r="D923" s="1625"/>
      <c r="E923" s="75" t="s">
        <v>96</v>
      </c>
      <c r="F923" s="60"/>
      <c r="G923" s="6" t="e">
        <f t="shared" si="114"/>
        <v>#DIV/0!</v>
      </c>
      <c r="H923" s="649"/>
      <c r="I923" s="649"/>
      <c r="J923" s="649"/>
      <c r="K923" s="1052"/>
    </row>
    <row r="924" spans="1:22" s="48" customFormat="1" ht="17.100000000000001" hidden="1" customHeight="1" x14ac:dyDescent="0.25">
      <c r="A924" s="31"/>
      <c r="B924" s="1643" t="s">
        <v>876</v>
      </c>
      <c r="C924" s="1644"/>
      <c r="D924" s="1645"/>
      <c r="E924" s="32"/>
      <c r="F924" s="35"/>
      <c r="G924" s="33"/>
      <c r="H924" s="33">
        <f>SUM(H916:H923)</f>
        <v>0</v>
      </c>
      <c r="I924" s="33">
        <f t="shared" ref="I924:J924" si="115">SUM(I916:I923)</f>
        <v>0</v>
      </c>
      <c r="J924" s="33">
        <f t="shared" si="115"/>
        <v>0</v>
      </c>
      <c r="K924" s="1052"/>
    </row>
    <row r="925" spans="1:22" s="48" customFormat="1" ht="32.1" customHeight="1" x14ac:dyDescent="0.25">
      <c r="A925" s="18">
        <v>6</v>
      </c>
      <c r="B925" s="650">
        <v>341</v>
      </c>
      <c r="C925" s="1714" t="s">
        <v>1031</v>
      </c>
      <c r="D925" s="1715"/>
      <c r="E925" s="612" t="s">
        <v>117</v>
      </c>
      <c r="F925" s="255" t="s">
        <v>117</v>
      </c>
      <c r="G925" s="613" t="s">
        <v>117</v>
      </c>
      <c r="H925" s="613" t="s">
        <v>117</v>
      </c>
      <c r="I925" s="613" t="s">
        <v>117</v>
      </c>
      <c r="J925" s="613" t="s">
        <v>117</v>
      </c>
      <c r="K925" s="1908" t="s">
        <v>1032</v>
      </c>
      <c r="L925" s="1909"/>
      <c r="M925" s="1909"/>
      <c r="N925" s="1909"/>
      <c r="O925" s="1909"/>
      <c r="P925" s="1909"/>
      <c r="Q925" s="1909"/>
      <c r="R925" s="1909"/>
      <c r="S925" s="1909"/>
      <c r="T925" s="1909"/>
      <c r="U925" s="1909"/>
      <c r="V925" s="1910"/>
    </row>
    <row r="926" spans="1:22" ht="17.100000000000001" customHeight="1" thickBot="1" x14ac:dyDescent="0.3">
      <c r="A926" s="641"/>
      <c r="B926" s="642"/>
      <c r="C926" s="1642" t="s">
        <v>1179</v>
      </c>
      <c r="D926" s="1642"/>
      <c r="E926" s="75" t="s">
        <v>96</v>
      </c>
      <c r="F926" s="60">
        <v>1000</v>
      </c>
      <c r="G926" s="6">
        <f t="shared" ref="G926:G931" si="116">H926/F926</f>
        <v>150</v>
      </c>
      <c r="H926" s="649">
        <v>150000</v>
      </c>
      <c r="I926" s="649">
        <v>150000</v>
      </c>
      <c r="J926" s="649">
        <v>150000</v>
      </c>
      <c r="K926" s="1911"/>
      <c r="L926" s="1912"/>
      <c r="M926" s="1912"/>
      <c r="N926" s="1912"/>
      <c r="O926" s="1912"/>
      <c r="P926" s="1912"/>
      <c r="Q926" s="1912"/>
      <c r="R926" s="1912"/>
      <c r="S926" s="1912"/>
      <c r="T926" s="1912"/>
      <c r="U926" s="1912"/>
      <c r="V926" s="1913"/>
    </row>
    <row r="927" spans="1:22" ht="17.100000000000001" hidden="1" customHeight="1" thickBot="1" x14ac:dyDescent="0.3">
      <c r="A927" s="641"/>
      <c r="B927" s="642"/>
      <c r="C927" s="1642"/>
      <c r="D927" s="1642"/>
      <c r="E927" s="75" t="s">
        <v>96</v>
      </c>
      <c r="F927" s="60"/>
      <c r="G927" s="6" t="e">
        <f t="shared" si="116"/>
        <v>#DIV/0!</v>
      </c>
      <c r="H927" s="649"/>
      <c r="I927" s="649"/>
      <c r="J927" s="649"/>
      <c r="K927" s="48"/>
      <c r="L927" s="48"/>
      <c r="M927" s="48"/>
      <c r="N927" s="48"/>
    </row>
    <row r="928" spans="1:22" ht="17.100000000000001" hidden="1" customHeight="1" x14ac:dyDescent="0.25">
      <c r="A928" s="641"/>
      <c r="B928" s="642"/>
      <c r="C928" s="1642"/>
      <c r="D928" s="1642"/>
      <c r="E928" s="75" t="s">
        <v>96</v>
      </c>
      <c r="F928" s="60"/>
      <c r="G928" s="6" t="e">
        <f t="shared" si="116"/>
        <v>#DIV/0!</v>
      </c>
      <c r="H928" s="649"/>
      <c r="I928" s="649"/>
      <c r="J928" s="649"/>
      <c r="K928" s="48"/>
      <c r="L928" s="48"/>
      <c r="M928" s="48"/>
      <c r="N928" s="48"/>
    </row>
    <row r="929" spans="1:21" ht="17.100000000000001" hidden="1" customHeight="1" x14ac:dyDescent="0.25">
      <c r="A929" s="641"/>
      <c r="B929" s="642"/>
      <c r="C929" s="1642"/>
      <c r="D929" s="1642"/>
      <c r="E929" s="75" t="s">
        <v>96</v>
      </c>
      <c r="F929" s="60"/>
      <c r="G929" s="6" t="e">
        <f t="shared" si="116"/>
        <v>#DIV/0!</v>
      </c>
      <c r="H929" s="649"/>
      <c r="I929" s="649"/>
      <c r="J929" s="649"/>
      <c r="K929" s="48"/>
      <c r="L929" s="48"/>
      <c r="M929" s="48"/>
      <c r="N929" s="48"/>
    </row>
    <row r="930" spans="1:21" ht="17.100000000000001" hidden="1" customHeight="1" x14ac:dyDescent="0.25">
      <c r="A930" s="641"/>
      <c r="B930" s="642"/>
      <c r="C930" s="1642"/>
      <c r="D930" s="1642"/>
      <c r="E930" s="75" t="s">
        <v>96</v>
      </c>
      <c r="F930" s="60"/>
      <c r="G930" s="6" t="e">
        <f t="shared" si="116"/>
        <v>#DIV/0!</v>
      </c>
      <c r="H930" s="649"/>
      <c r="I930" s="649"/>
      <c r="J930" s="649"/>
      <c r="K930" s="48"/>
      <c r="L930" s="48"/>
      <c r="M930" s="48"/>
      <c r="N930" s="48"/>
    </row>
    <row r="931" spans="1:21" ht="17.100000000000001" hidden="1" customHeight="1" x14ac:dyDescent="0.25">
      <c r="A931" s="641"/>
      <c r="B931" s="642"/>
      <c r="C931" s="1642"/>
      <c r="D931" s="1642"/>
      <c r="E931" s="75" t="s">
        <v>96</v>
      </c>
      <c r="F931" s="60"/>
      <c r="G931" s="6" t="e">
        <f t="shared" si="116"/>
        <v>#DIV/0!</v>
      </c>
      <c r="H931" s="649"/>
      <c r="I931" s="649"/>
      <c r="J931" s="649"/>
      <c r="K931" s="48"/>
      <c r="L931" s="48"/>
      <c r="M931" s="48"/>
      <c r="N931" s="48"/>
    </row>
    <row r="932" spans="1:21" ht="17.100000000000001" hidden="1" customHeight="1" x14ac:dyDescent="0.25">
      <c r="A932" s="641"/>
      <c r="B932" s="642"/>
      <c r="C932" s="1642"/>
      <c r="D932" s="1642"/>
      <c r="E932" s="75" t="s">
        <v>96</v>
      </c>
      <c r="F932" s="60"/>
      <c r="G932" s="6" t="e">
        <f t="shared" ref="G932:G937" si="117">H932/F932</f>
        <v>#DIV/0!</v>
      </c>
      <c r="H932" s="649"/>
      <c r="I932" s="649"/>
      <c r="J932" s="649"/>
      <c r="K932" s="48"/>
      <c r="L932" s="48"/>
      <c r="M932" s="48"/>
      <c r="N932" s="48"/>
    </row>
    <row r="933" spans="1:21" ht="17.100000000000001" hidden="1" customHeight="1" x14ac:dyDescent="0.25">
      <c r="A933" s="641"/>
      <c r="B933" s="642"/>
      <c r="C933" s="1642"/>
      <c r="D933" s="1642"/>
      <c r="E933" s="75" t="s">
        <v>96</v>
      </c>
      <c r="F933" s="60"/>
      <c r="G933" s="6" t="e">
        <f t="shared" si="117"/>
        <v>#DIV/0!</v>
      </c>
      <c r="H933" s="648"/>
      <c r="I933" s="648"/>
      <c r="J933" s="648"/>
      <c r="K933" s="48"/>
      <c r="L933" s="48"/>
      <c r="M933" s="48"/>
      <c r="N933" s="48"/>
    </row>
    <row r="934" spans="1:21" ht="17.100000000000001" hidden="1" customHeight="1" x14ac:dyDescent="0.25">
      <c r="A934" s="641"/>
      <c r="B934" s="642"/>
      <c r="C934" s="1642"/>
      <c r="D934" s="1642"/>
      <c r="E934" s="75" t="s">
        <v>96</v>
      </c>
      <c r="F934" s="60"/>
      <c r="G934" s="6" t="e">
        <f t="shared" si="117"/>
        <v>#DIV/0!</v>
      </c>
      <c r="H934" s="648"/>
      <c r="I934" s="648"/>
      <c r="J934" s="648"/>
      <c r="K934" s="48"/>
      <c r="L934" s="48"/>
      <c r="M934" s="48"/>
      <c r="N934" s="48"/>
    </row>
    <row r="935" spans="1:21" ht="17.100000000000001" hidden="1" customHeight="1" x14ac:dyDescent="0.25">
      <c r="A935" s="641"/>
      <c r="B935" s="642"/>
      <c r="C935" s="1642"/>
      <c r="D935" s="1642"/>
      <c r="E935" s="75" t="s">
        <v>96</v>
      </c>
      <c r="F935" s="60"/>
      <c r="G935" s="6" t="e">
        <f t="shared" si="117"/>
        <v>#DIV/0!</v>
      </c>
      <c r="H935" s="648"/>
      <c r="I935" s="648"/>
      <c r="J935" s="648"/>
      <c r="K935" s="48"/>
      <c r="L935" s="48"/>
      <c r="M935" s="48"/>
      <c r="N935" s="48"/>
    </row>
    <row r="936" spans="1:21" ht="17.100000000000001" hidden="1" customHeight="1" x14ac:dyDescent="0.25">
      <c r="A936" s="641"/>
      <c r="B936" s="642"/>
      <c r="C936" s="1642"/>
      <c r="D936" s="1642"/>
      <c r="E936" s="75" t="s">
        <v>96</v>
      </c>
      <c r="F936" s="60"/>
      <c r="G936" s="6" t="e">
        <f t="shared" si="117"/>
        <v>#DIV/0!</v>
      </c>
      <c r="H936" s="648"/>
      <c r="I936" s="648"/>
      <c r="J936" s="648"/>
      <c r="K936" s="48"/>
      <c r="L936" s="48"/>
      <c r="M936" s="48"/>
      <c r="N936" s="48"/>
    </row>
    <row r="937" spans="1:21" ht="17.100000000000001" hidden="1" customHeight="1" thickBot="1" x14ac:dyDescent="0.3">
      <c r="A937" s="641"/>
      <c r="B937" s="642"/>
      <c r="C937" s="1642"/>
      <c r="D937" s="1642"/>
      <c r="E937" s="75" t="s">
        <v>96</v>
      </c>
      <c r="F937" s="60"/>
      <c r="G937" s="6" t="e">
        <f t="shared" si="117"/>
        <v>#DIV/0!</v>
      </c>
      <c r="H937" s="648"/>
      <c r="I937" s="648"/>
      <c r="J937" s="648"/>
      <c r="K937" s="48"/>
      <c r="L937" s="48"/>
      <c r="M937" s="48"/>
      <c r="N937" s="48"/>
    </row>
    <row r="938" spans="1:21" ht="17.100000000000001" customHeight="1" thickBot="1" x14ac:dyDescent="0.35">
      <c r="A938" s="31"/>
      <c r="B938" s="1643" t="s">
        <v>597</v>
      </c>
      <c r="C938" s="1644"/>
      <c r="D938" s="1645"/>
      <c r="E938" s="32"/>
      <c r="F938" s="35"/>
      <c r="G938" s="33"/>
      <c r="H938" s="33">
        <f>SUM(H926:H937)</f>
        <v>150000</v>
      </c>
      <c r="I938" s="33">
        <f>SUM(I926:I937)</f>
        <v>150000</v>
      </c>
      <c r="J938" s="33">
        <f t="shared" ref="J938" si="118">SUM(J926:J937)</f>
        <v>150000</v>
      </c>
      <c r="K938" s="1329"/>
      <c r="L938" s="1330"/>
      <c r="M938" s="1330"/>
      <c r="N938" s="1165" t="s">
        <v>939</v>
      </c>
    </row>
    <row r="939" spans="1:21" ht="18" customHeight="1" thickBot="1" x14ac:dyDescent="0.3">
      <c r="A939" s="955">
        <v>7</v>
      </c>
      <c r="B939" s="956">
        <v>342</v>
      </c>
      <c r="C939" s="1655" t="s">
        <v>595</v>
      </c>
      <c r="D939" s="1656"/>
      <c r="E939" s="950" t="s">
        <v>93</v>
      </c>
      <c r="F939" s="953">
        <f>'КФО 4'!F937</f>
        <v>241</v>
      </c>
      <c r="G939" s="218">
        <f>N944</f>
        <v>157.38999999999999</v>
      </c>
      <c r="H939" s="957">
        <v>8041370</v>
      </c>
      <c r="I939" s="957">
        <v>8041370</v>
      </c>
      <c r="J939" s="957">
        <v>8041370</v>
      </c>
      <c r="K939" s="1646" t="s">
        <v>928</v>
      </c>
      <c r="L939" s="1647"/>
      <c r="M939" s="1647"/>
      <c r="N939" s="1164">
        <f>ROUND(F939*G939*212,0)</f>
        <v>8041370</v>
      </c>
      <c r="O939" s="341" t="s">
        <v>418</v>
      </c>
    </row>
    <row r="940" spans="1:21" ht="15.95" customHeight="1" x14ac:dyDescent="0.25">
      <c r="A940" s="27"/>
      <c r="B940" s="1634"/>
      <c r="C940" s="1635"/>
      <c r="D940" s="1636"/>
      <c r="E940" s="24"/>
      <c r="F940" s="655"/>
      <c r="G940" s="869"/>
      <c r="H940" s="6"/>
      <c r="I940" s="6"/>
      <c r="J940" s="6"/>
      <c r="K940" s="1150" t="s">
        <v>929</v>
      </c>
      <c r="L940" s="1151" t="s">
        <v>930</v>
      </c>
      <c r="M940" s="1152" t="s">
        <v>931</v>
      </c>
      <c r="N940" s="258"/>
      <c r="O940" s="258"/>
    </row>
    <row r="941" spans="1:21" ht="17.100000000000001" hidden="1" customHeight="1" thickBot="1" x14ac:dyDescent="0.3">
      <c r="A941" s="27"/>
      <c r="B941" s="1634"/>
      <c r="C941" s="1635"/>
      <c r="D941" s="1636"/>
      <c r="E941" s="24"/>
      <c r="F941" s="5"/>
      <c r="G941" s="6"/>
      <c r="H941" s="6"/>
      <c r="I941" s="6"/>
      <c r="J941" s="6"/>
      <c r="K941" s="850">
        <v>247</v>
      </c>
      <c r="L941" s="256">
        <v>12</v>
      </c>
      <c r="M941" s="1153">
        <f>ROUND(K941/L941,2)</f>
        <v>20.58</v>
      </c>
      <c r="N941" s="653" t="s">
        <v>601</v>
      </c>
      <c r="O941" s="653"/>
      <c r="P941" s="653"/>
      <c r="Q941" s="653"/>
      <c r="R941" s="653"/>
      <c r="S941" s="653"/>
      <c r="T941" s="653"/>
      <c r="U941" s="653"/>
    </row>
    <row r="942" spans="1:21" ht="18" customHeight="1" thickBot="1" x14ac:dyDescent="0.3">
      <c r="A942" s="952"/>
      <c r="B942" s="1652" t="s">
        <v>598</v>
      </c>
      <c r="C942" s="1653"/>
      <c r="D942" s="1654"/>
      <c r="E942" s="950"/>
      <c r="F942" s="954"/>
      <c r="G942" s="218"/>
      <c r="H942" s="218">
        <f>H939+H940+H941</f>
        <v>8041370</v>
      </c>
      <c r="I942" s="218">
        <f t="shared" ref="I942:J942" si="119">I939+I940+I941</f>
        <v>8041370</v>
      </c>
      <c r="J942" s="218">
        <f t="shared" si="119"/>
        <v>8041370</v>
      </c>
      <c r="K942" s="1154">
        <v>247</v>
      </c>
      <c r="L942" s="1155">
        <v>12</v>
      </c>
      <c r="M942" s="1156">
        <f>ROUND(K942/L942,2)</f>
        <v>20.58</v>
      </c>
    </row>
    <row r="943" spans="1:21" ht="12" customHeight="1" x14ac:dyDescent="0.25">
      <c r="A943" s="27"/>
      <c r="B943" s="1634"/>
      <c r="C943" s="1635"/>
      <c r="D943" s="1636"/>
      <c r="E943" s="24"/>
      <c r="F943" s="5"/>
      <c r="G943" s="6"/>
      <c r="H943" s="6"/>
      <c r="I943" s="6"/>
      <c r="J943" s="6"/>
      <c r="K943" s="1648" t="s">
        <v>932</v>
      </c>
      <c r="L943" s="1649"/>
      <c r="M943" s="1157" t="s">
        <v>933</v>
      </c>
      <c r="N943" s="1158" t="s">
        <v>934</v>
      </c>
      <c r="P943" s="47"/>
      <c r="Q943" s="39"/>
      <c r="R943" s="39"/>
      <c r="S943" s="39"/>
      <c r="T943" s="39"/>
      <c r="U943" s="39"/>
    </row>
    <row r="944" spans="1:21" ht="20.45" customHeight="1" thickBot="1" x14ac:dyDescent="0.3">
      <c r="A944" s="1637" t="s">
        <v>74</v>
      </c>
      <c r="B944" s="1638"/>
      <c r="C944" s="1638"/>
      <c r="D944" s="1638"/>
      <c r="E944" s="1638"/>
      <c r="F944" s="1638"/>
      <c r="G944" s="1639"/>
      <c r="H944" s="8">
        <f>H585+H613+H893+H914+H924+H938+H942</f>
        <v>9149181</v>
      </c>
      <c r="I944" s="8">
        <f t="shared" ref="I944:J944" si="120">I585+I613+I893+I914+I924+I938+I942</f>
        <v>8888200</v>
      </c>
      <c r="J944" s="8">
        <f t="shared" si="120"/>
        <v>8888200</v>
      </c>
      <c r="K944" s="1650"/>
      <c r="L944" s="1651"/>
      <c r="M944" s="1159">
        <v>3239</v>
      </c>
      <c r="N944" s="1160">
        <f>ROUND(M944/M942,2)</f>
        <v>157.38999999999999</v>
      </c>
    </row>
    <row r="945" spans="1:15" ht="19.5" customHeight="1" x14ac:dyDescent="0.25">
      <c r="A945" s="1764" t="s">
        <v>941</v>
      </c>
      <c r="B945" s="1765"/>
      <c r="C945" s="1765"/>
      <c r="D945" s="1765"/>
      <c r="E945" s="1765"/>
      <c r="F945" s="1765"/>
      <c r="G945" s="1766"/>
      <c r="H945" s="759">
        <f>H938</f>
        <v>150000</v>
      </c>
      <c r="I945" s="759">
        <f t="shared" ref="I945:J945" si="121">I938</f>
        <v>150000</v>
      </c>
      <c r="J945" s="759">
        <f t="shared" si="121"/>
        <v>150000</v>
      </c>
      <c r="K945" s="260" t="s">
        <v>650</v>
      </c>
      <c r="L945" s="1168"/>
      <c r="M945" s="1169"/>
      <c r="N945" s="1170"/>
    </row>
    <row r="946" spans="1:15" ht="19.5" customHeight="1" x14ac:dyDescent="0.25">
      <c r="A946" s="1771" t="s">
        <v>787</v>
      </c>
      <c r="B946" s="1772"/>
      <c r="C946" s="1772"/>
      <c r="D946" s="1772"/>
      <c r="E946" s="1772"/>
      <c r="F946" s="1772"/>
      <c r="G946" s="1773"/>
      <c r="H946" s="1171">
        <f>H942</f>
        <v>8041370</v>
      </c>
      <c r="I946" s="1171">
        <f t="shared" ref="I946:J946" si="122">I942</f>
        <v>8041370</v>
      </c>
      <c r="J946" s="1171">
        <f t="shared" si="122"/>
        <v>8041370</v>
      </c>
      <c r="K946" s="260" t="s">
        <v>650</v>
      </c>
      <c r="L946" s="1168"/>
      <c r="M946" s="1169"/>
      <c r="N946" s="1170"/>
    </row>
    <row r="947" spans="1:15" ht="19.5" customHeight="1" x14ac:dyDescent="0.25">
      <c r="A947" s="1764" t="s">
        <v>884</v>
      </c>
      <c r="B947" s="1765"/>
      <c r="C947" s="1765"/>
      <c r="D947" s="1765"/>
      <c r="E947" s="1765"/>
      <c r="F947" s="1765"/>
      <c r="G947" s="1766"/>
      <c r="H947" s="759">
        <f>H585</f>
        <v>296911</v>
      </c>
      <c r="I947" s="759">
        <f t="shared" ref="I947:J947" si="123">I585</f>
        <v>100000</v>
      </c>
      <c r="J947" s="759">
        <f t="shared" si="123"/>
        <v>100000</v>
      </c>
      <c r="K947" s="260" t="s">
        <v>650</v>
      </c>
      <c r="L947" s="58"/>
      <c r="M947" s="48"/>
      <c r="N947" s="48"/>
      <c r="O947" s="48"/>
    </row>
    <row r="948" spans="1:15" ht="19.5" customHeight="1" x14ac:dyDescent="0.25">
      <c r="A948" s="1764" t="s">
        <v>627</v>
      </c>
      <c r="B948" s="1765"/>
      <c r="C948" s="1765"/>
      <c r="D948" s="1765"/>
      <c r="E948" s="1765"/>
      <c r="F948" s="1765"/>
      <c r="G948" s="1766"/>
      <c r="H948" s="759">
        <f>H613</f>
        <v>110000</v>
      </c>
      <c r="I948" s="759">
        <f t="shared" ref="I948:J948" si="124">I613</f>
        <v>110000</v>
      </c>
      <c r="J948" s="759">
        <f t="shared" si="124"/>
        <v>110000</v>
      </c>
      <c r="K948" s="260" t="s">
        <v>650</v>
      </c>
      <c r="L948" s="48"/>
      <c r="M948" s="48"/>
      <c r="N948" s="48"/>
      <c r="O948" s="48"/>
    </row>
    <row r="949" spans="1:15" ht="19.5" customHeight="1" x14ac:dyDescent="0.25">
      <c r="A949" s="1764" t="s">
        <v>628</v>
      </c>
      <c r="B949" s="1765"/>
      <c r="C949" s="1765"/>
      <c r="D949" s="1765"/>
      <c r="E949" s="1765"/>
      <c r="F949" s="1765"/>
      <c r="G949" s="1766"/>
      <c r="H949" s="759">
        <f>H893</f>
        <v>550900</v>
      </c>
      <c r="I949" s="759">
        <f t="shared" ref="I949:J949" si="125">I893</f>
        <v>486830</v>
      </c>
      <c r="J949" s="759">
        <f t="shared" si="125"/>
        <v>486830</v>
      </c>
      <c r="K949" s="260" t="s">
        <v>650</v>
      </c>
      <c r="L949" s="48"/>
      <c r="M949" s="48"/>
      <c r="N949" s="48"/>
      <c r="O949" s="48"/>
    </row>
    <row r="950" spans="1:15" ht="19.5" customHeight="1" x14ac:dyDescent="0.25">
      <c r="A950" s="1764" t="s">
        <v>762</v>
      </c>
      <c r="B950" s="1765"/>
      <c r="C950" s="1765"/>
      <c r="D950" s="1765"/>
      <c r="E950" s="1765"/>
      <c r="F950" s="1765"/>
      <c r="G950" s="1766"/>
      <c r="H950" s="759">
        <f>H914</f>
        <v>0</v>
      </c>
      <c r="I950" s="759">
        <f t="shared" ref="I950:J950" si="126">I914</f>
        <v>0</v>
      </c>
      <c r="J950" s="759">
        <f t="shared" si="126"/>
        <v>0</v>
      </c>
      <c r="K950" s="260" t="s">
        <v>650</v>
      </c>
      <c r="L950" s="48"/>
      <c r="M950" s="48"/>
      <c r="N950" s="48"/>
      <c r="O950" s="48"/>
    </row>
    <row r="951" spans="1:15" ht="19.5" customHeight="1" x14ac:dyDescent="0.25">
      <c r="A951" s="1764" t="s">
        <v>878</v>
      </c>
      <c r="B951" s="1765"/>
      <c r="C951" s="1765"/>
      <c r="D951" s="1765"/>
      <c r="E951" s="1765"/>
      <c r="F951" s="1765"/>
      <c r="G951" s="1766"/>
      <c r="H951" s="759">
        <f>H924</f>
        <v>0</v>
      </c>
      <c r="I951" s="759">
        <f t="shared" ref="I951:J951" si="127">I924</f>
        <v>0</v>
      </c>
      <c r="J951" s="759">
        <f t="shared" si="127"/>
        <v>0</v>
      </c>
      <c r="K951" s="260" t="s">
        <v>650</v>
      </c>
      <c r="L951" s="48"/>
      <c r="M951" s="48"/>
      <c r="N951" s="48"/>
      <c r="O951" s="48"/>
    </row>
    <row r="952" spans="1:15" ht="19.5" customHeight="1" x14ac:dyDescent="0.25">
      <c r="A952" s="1640" t="s">
        <v>38</v>
      </c>
      <c r="B952" s="1641"/>
      <c r="C952" s="1641"/>
      <c r="D952" s="1641"/>
      <c r="E952" s="1641"/>
      <c r="F952" s="1641"/>
      <c r="G952" s="1641"/>
      <c r="H952" s="36">
        <f>H127</f>
        <v>0</v>
      </c>
      <c r="I952" s="36">
        <f t="shared" ref="I952:J952" si="128">I127</f>
        <v>0</v>
      </c>
      <c r="J952" s="36">
        <f t="shared" si="128"/>
        <v>0</v>
      </c>
      <c r="K952" s="260"/>
      <c r="L952" s="48"/>
      <c r="M952" s="48"/>
      <c r="N952" s="48"/>
      <c r="O952" s="48"/>
    </row>
    <row r="953" spans="1:15" ht="21" customHeight="1" x14ac:dyDescent="0.25">
      <c r="A953" s="1640" t="s">
        <v>75</v>
      </c>
      <c r="B953" s="1641"/>
      <c r="C953" s="1641"/>
      <c r="D953" s="1641"/>
      <c r="E953" s="1641"/>
      <c r="F953" s="1641"/>
      <c r="G953" s="1641"/>
      <c r="H953" s="36">
        <f>H177+H186+H195+H204+H292+H395+H408+H530+H944</f>
        <v>10983832</v>
      </c>
      <c r="I953" s="36">
        <f>I177+I186+I195+I204+I292+I395+I408+I530+I944</f>
        <v>10517394</v>
      </c>
      <c r="J953" s="36">
        <f>J177+J186+J195+J204+J292+J395+J408+J530+J944</f>
        <v>10558446</v>
      </c>
      <c r="L953" s="48"/>
      <c r="M953" s="48"/>
      <c r="N953" s="48"/>
      <c r="O953" s="48"/>
    </row>
    <row r="954" spans="1:15" ht="21.2" customHeight="1" x14ac:dyDescent="0.25">
      <c r="A954" s="1640" t="s">
        <v>502</v>
      </c>
      <c r="B954" s="1641"/>
      <c r="C954" s="1641"/>
      <c r="D954" s="1641"/>
      <c r="E954" s="1641"/>
      <c r="F954" s="1641"/>
      <c r="G954" s="1641"/>
      <c r="H954" s="36">
        <f>H160</f>
        <v>0</v>
      </c>
      <c r="I954" s="36">
        <f t="shared" ref="I954:J954" si="129">I160</f>
        <v>0</v>
      </c>
      <c r="J954" s="36">
        <f t="shared" si="129"/>
        <v>0</v>
      </c>
      <c r="L954" s="48"/>
      <c r="M954" s="48"/>
      <c r="N954" s="48"/>
      <c r="O954" s="48"/>
    </row>
    <row r="955" spans="1:15" ht="33.4" customHeight="1" x14ac:dyDescent="0.25">
      <c r="A955" s="1761" t="s">
        <v>616</v>
      </c>
      <c r="B955" s="1762"/>
      <c r="C955" s="1762"/>
      <c r="D955" s="1762"/>
      <c r="E955" s="1762"/>
      <c r="F955" s="1762"/>
      <c r="G955" s="1763"/>
      <c r="H955" s="168">
        <f>H16+H23+H51+H57+H70+H76+H89+H97+H109+H127+H142+H160+H953</f>
        <v>17510525</v>
      </c>
      <c r="I955" s="168">
        <f>I16+I23+I51+I57+I70+I76+I89+I97+I109+I127+I142+I160+I953</f>
        <v>17441119</v>
      </c>
      <c r="J955" s="168">
        <f>J16+J23+J51+J57+J70+J76+J89+J97+J109+J127+J142+J160+J953</f>
        <v>17482171</v>
      </c>
      <c r="L955" s="48"/>
      <c r="M955" s="48"/>
      <c r="N955" s="48"/>
      <c r="O955" s="48"/>
    </row>
    <row r="956" spans="1:15" ht="9.1999999999999993" customHeight="1" x14ac:dyDescent="0.25">
      <c r="A956" s="169"/>
      <c r="B956" s="169"/>
      <c r="C956" s="169"/>
      <c r="D956" s="170"/>
      <c r="E956" s="169"/>
      <c r="F956" s="169"/>
      <c r="G956" s="651"/>
      <c r="H956" s="652"/>
      <c r="I956" s="652"/>
      <c r="J956" s="652"/>
      <c r="L956" s="48"/>
      <c r="M956" s="48"/>
      <c r="N956" s="48"/>
      <c r="O956" s="48"/>
    </row>
    <row r="957" spans="1:15" ht="15.75" x14ac:dyDescent="0.25">
      <c r="A957" s="37"/>
      <c r="B957" s="49"/>
      <c r="C957" s="360" t="s">
        <v>94</v>
      </c>
      <c r="D957" s="535"/>
      <c r="E957" s="1632" t="s">
        <v>962</v>
      </c>
      <c r="F957" s="1632"/>
      <c r="G957" s="49"/>
      <c r="H957" s="95"/>
      <c r="I957" s="95"/>
      <c r="J957" s="95"/>
      <c r="L957" s="48"/>
      <c r="M957" s="48"/>
      <c r="N957" s="48"/>
      <c r="O957" s="48"/>
    </row>
    <row r="958" spans="1:15" ht="14.65" customHeight="1" x14ac:dyDescent="0.25">
      <c r="A958" s="37"/>
      <c r="B958" s="49"/>
      <c r="C958" s="49"/>
      <c r="D958" s="54" t="s">
        <v>76</v>
      </c>
      <c r="E958" s="49"/>
      <c r="F958" s="49"/>
      <c r="G958" s="49"/>
      <c r="H958" s="95"/>
      <c r="I958" s="95"/>
      <c r="J958" s="95"/>
      <c r="K958" s="45"/>
      <c r="L958" s="347"/>
      <c r="M958" s="347"/>
      <c r="N958" s="48"/>
      <c r="O958" s="48"/>
    </row>
    <row r="959" spans="1:15" ht="15.75" hidden="1" customHeight="1" x14ac:dyDescent="0.25">
      <c r="A959" s="37"/>
      <c r="B959" s="1632"/>
      <c r="C959" s="1632"/>
      <c r="D959" s="49"/>
      <c r="E959" s="49"/>
      <c r="F959" s="49"/>
      <c r="G959" s="49"/>
      <c r="H959" s="95"/>
      <c r="I959" s="95"/>
      <c r="J959" s="95"/>
      <c r="L959" s="48"/>
      <c r="M959" s="48"/>
      <c r="N959" s="48"/>
      <c r="O959" s="48"/>
    </row>
    <row r="960" spans="1:15" ht="15.75" x14ac:dyDescent="0.25">
      <c r="A960" s="37"/>
      <c r="B960" s="1632" t="s">
        <v>102</v>
      </c>
      <c r="C960" s="1632"/>
      <c r="D960" s="535"/>
      <c r="E960" s="1632" t="s">
        <v>960</v>
      </c>
      <c r="F960" s="1632"/>
      <c r="G960" s="49"/>
      <c r="H960" s="95"/>
      <c r="I960" s="95"/>
      <c r="J960" s="95"/>
      <c r="L960" s="48"/>
      <c r="M960" s="48"/>
      <c r="N960" s="48"/>
      <c r="O960" s="48"/>
    </row>
    <row r="961" spans="1:15" ht="14.65" customHeight="1" x14ac:dyDescent="0.25">
      <c r="A961" s="37"/>
      <c r="B961" s="49"/>
      <c r="C961" s="49"/>
      <c r="D961" s="54" t="s">
        <v>76</v>
      </c>
      <c r="E961" s="49"/>
      <c r="F961" s="49"/>
      <c r="G961" s="49"/>
      <c r="H961" s="49"/>
      <c r="I961" s="49"/>
      <c r="J961" s="49"/>
      <c r="L961" s="48"/>
      <c r="M961" s="48"/>
      <c r="N961" s="48"/>
      <c r="O961" s="48"/>
    </row>
    <row r="962" spans="1:15" ht="20.25" customHeight="1" thickBot="1" x14ac:dyDescent="0.3">
      <c r="A962" s="49"/>
      <c r="B962" s="1633"/>
      <c r="C962" s="1633"/>
      <c r="D962" s="1633"/>
      <c r="E962" s="1633"/>
      <c r="F962" s="1633"/>
      <c r="G962" s="1633"/>
      <c r="H962" s="1633"/>
      <c r="I962" s="1633"/>
      <c r="J962" s="1633"/>
      <c r="L962" s="48"/>
      <c r="M962" s="48"/>
      <c r="N962" s="48"/>
      <c r="O962" s="48"/>
    </row>
    <row r="963" spans="1:15" ht="15.75" x14ac:dyDescent="0.25">
      <c r="A963" s="37"/>
      <c r="B963" s="37"/>
      <c r="C963" s="37"/>
      <c r="D963" s="1622" t="s">
        <v>879</v>
      </c>
      <c r="E963" s="1623"/>
      <c r="F963" s="1623"/>
      <c r="G963" s="913" t="s">
        <v>638</v>
      </c>
      <c r="H963" s="914">
        <f>H945+H947+H948+H949+H950+H951</f>
        <v>1107811</v>
      </c>
      <c r="I963" s="914">
        <f t="shared" ref="I963:J963" si="130">I945+I947+I948+I949+I950+I951</f>
        <v>846830</v>
      </c>
      <c r="J963" s="914">
        <f t="shared" si="130"/>
        <v>846830</v>
      </c>
      <c r="K963" s="48"/>
      <c r="L963" s="48"/>
      <c r="M963" s="48"/>
      <c r="N963" s="48"/>
      <c r="O963" s="48"/>
    </row>
    <row r="964" spans="1:15" ht="15.75" x14ac:dyDescent="0.25">
      <c r="D964" s="1669" t="s">
        <v>880</v>
      </c>
      <c r="E964" s="1670"/>
      <c r="F964" s="1670"/>
      <c r="G964" s="915"/>
      <c r="H964" s="916">
        <f>H963+H946</f>
        <v>9149181</v>
      </c>
      <c r="I964" s="916">
        <f t="shared" ref="I964:J964" si="131">I963+I946</f>
        <v>8888200</v>
      </c>
      <c r="J964" s="916">
        <f t="shared" si="131"/>
        <v>8888200</v>
      </c>
      <c r="K964" s="48"/>
      <c r="L964" s="48"/>
      <c r="M964" s="48"/>
      <c r="N964" s="48"/>
      <c r="O964" s="48"/>
    </row>
    <row r="965" spans="1:15" ht="16.5" thickBot="1" x14ac:dyDescent="0.3">
      <c r="D965" s="919"/>
      <c r="E965" s="920"/>
      <c r="F965" s="917" t="s">
        <v>639</v>
      </c>
      <c r="G965" s="917" t="s">
        <v>881</v>
      </c>
      <c r="H965" s="918">
        <f>H964-H944</f>
        <v>0</v>
      </c>
      <c r="I965" s="918">
        <f>I964-I944</f>
        <v>0</v>
      </c>
      <c r="J965" s="918">
        <f>J964-J944</f>
        <v>0</v>
      </c>
      <c r="K965" s="48"/>
      <c r="L965" s="48"/>
      <c r="M965" s="48"/>
      <c r="N965" s="48"/>
      <c r="O965" s="48"/>
    </row>
    <row r="966" spans="1:15" x14ac:dyDescent="0.2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</row>
    <row r="967" spans="1:15" ht="17.25" customHeight="1" x14ac:dyDescent="0.3">
      <c r="A967" s="48"/>
      <c r="B967" s="1668" t="s">
        <v>659</v>
      </c>
      <c r="C967" s="1668"/>
      <c r="D967" s="1668"/>
      <c r="E967" s="1668"/>
      <c r="F967" s="1668"/>
      <c r="G967" s="1668"/>
      <c r="H967" s="1668"/>
      <c r="I967" s="1668"/>
      <c r="J967" s="1668"/>
      <c r="K967" s="48"/>
      <c r="L967" s="48"/>
      <c r="M967" s="48"/>
      <c r="N967" s="48"/>
      <c r="O967" s="48"/>
    </row>
    <row r="968" spans="1:15" x14ac:dyDescent="0.2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</row>
    <row r="969" spans="1:15" ht="15.75" thickBot="1" x14ac:dyDescent="0.3">
      <c r="A969" s="48"/>
      <c r="B969" s="48"/>
      <c r="C969" s="814" t="s">
        <v>696</v>
      </c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</row>
    <row r="970" spans="1:15" x14ac:dyDescent="0.25">
      <c r="A970" s="48"/>
      <c r="B970" s="820">
        <v>211</v>
      </c>
      <c r="C970" s="821">
        <f>H15</f>
        <v>4947600</v>
      </c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</row>
    <row r="971" spans="1:15" ht="15.75" thickBot="1" x14ac:dyDescent="0.3">
      <c r="A971" s="48"/>
      <c r="B971" s="822">
        <v>213</v>
      </c>
      <c r="C971" s="823">
        <f>H22</f>
        <v>1494175</v>
      </c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</row>
    <row r="972" spans="1:15" x14ac:dyDescent="0.25">
      <c r="A972" s="48"/>
      <c r="B972" s="824" t="s">
        <v>678</v>
      </c>
      <c r="C972" s="825">
        <f>H30</f>
        <v>0</v>
      </c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</row>
    <row r="973" spans="1:15" x14ac:dyDescent="0.25">
      <c r="A973" s="48"/>
      <c r="B973" s="826" t="s">
        <v>680</v>
      </c>
      <c r="C973" s="827">
        <f>H35</f>
        <v>0</v>
      </c>
      <c r="D973" s="48"/>
      <c r="E973" s="48"/>
      <c r="F973" s="48"/>
      <c r="G973" s="48"/>
      <c r="H973" s="48"/>
      <c r="I973" s="48"/>
      <c r="J973" s="48"/>
      <c r="K973" s="48"/>
    </row>
    <row r="974" spans="1:15" x14ac:dyDescent="0.25">
      <c r="A974" s="48"/>
      <c r="B974" s="826" t="s">
        <v>677</v>
      </c>
      <c r="C974" s="827">
        <f>H39</f>
        <v>0</v>
      </c>
      <c r="D974" s="48"/>
      <c r="E974" s="48"/>
      <c r="F974" s="48"/>
      <c r="G974" s="48"/>
      <c r="H974" s="48"/>
      <c r="I974" s="48"/>
      <c r="J974" s="48"/>
      <c r="K974" s="48"/>
    </row>
    <row r="975" spans="1:15" ht="15.75" thickBot="1" x14ac:dyDescent="0.3">
      <c r="A975" s="48"/>
      <c r="B975" s="828" t="s">
        <v>679</v>
      </c>
      <c r="C975" s="829">
        <f>H47</f>
        <v>0</v>
      </c>
      <c r="D975" s="48"/>
      <c r="E975" s="48"/>
      <c r="F975" s="48"/>
      <c r="G975" s="48"/>
      <c r="H975" s="48"/>
    </row>
    <row r="976" spans="1:15" x14ac:dyDescent="0.25">
      <c r="A976" s="48"/>
      <c r="B976" s="830" t="s">
        <v>681</v>
      </c>
      <c r="C976" s="825">
        <f>H65</f>
        <v>0</v>
      </c>
      <c r="D976" s="48"/>
      <c r="E976" s="48"/>
      <c r="F976" s="48"/>
      <c r="G976" s="48"/>
      <c r="H976" s="48"/>
    </row>
    <row r="977" spans="1:8" ht="15.75" thickBot="1" x14ac:dyDescent="0.3">
      <c r="A977" s="48"/>
      <c r="B977" s="831" t="s">
        <v>682</v>
      </c>
      <c r="C977" s="829">
        <f>H69</f>
        <v>0</v>
      </c>
      <c r="D977" s="48"/>
      <c r="E977" s="48"/>
      <c r="F977" s="48"/>
      <c r="G977" s="48"/>
      <c r="H977" s="48"/>
    </row>
    <row r="978" spans="1:8" x14ac:dyDescent="0.25">
      <c r="A978" s="48"/>
      <c r="B978" s="833" t="s">
        <v>683</v>
      </c>
      <c r="C978" s="825">
        <f>H89</f>
        <v>84918</v>
      </c>
      <c r="D978" s="48"/>
      <c r="E978" s="48"/>
      <c r="F978" s="48"/>
      <c r="G978" s="48"/>
      <c r="H978" s="48"/>
    </row>
    <row r="979" spans="1:8" x14ac:dyDescent="0.25">
      <c r="B979" s="834" t="s">
        <v>684</v>
      </c>
      <c r="C979" s="827">
        <f>H97</f>
        <v>0</v>
      </c>
    </row>
    <row r="980" spans="1:8" ht="15.75" thickBot="1" x14ac:dyDescent="0.3">
      <c r="B980" s="835" t="s">
        <v>685</v>
      </c>
      <c r="C980" s="829">
        <f>H109</f>
        <v>0</v>
      </c>
    </row>
    <row r="981" spans="1:8" ht="15.75" thickBot="1" x14ac:dyDescent="0.3">
      <c r="B981" s="836" t="s">
        <v>686</v>
      </c>
      <c r="C981" s="837">
        <f>H160</f>
        <v>0</v>
      </c>
    </row>
    <row r="982" spans="1:8" ht="15.75" thickBot="1" x14ac:dyDescent="0.3">
      <c r="B982" s="838">
        <v>221</v>
      </c>
      <c r="C982" s="839">
        <f>H177</f>
        <v>0</v>
      </c>
    </row>
    <row r="983" spans="1:8" x14ac:dyDescent="0.25">
      <c r="B983" s="832" t="s">
        <v>687</v>
      </c>
      <c r="C983" s="819">
        <f>H195</f>
        <v>0</v>
      </c>
    </row>
    <row r="984" spans="1:8" x14ac:dyDescent="0.25">
      <c r="B984" s="257">
        <v>225</v>
      </c>
      <c r="C984" s="816">
        <f>H292</f>
        <v>857042</v>
      </c>
    </row>
    <row r="985" spans="1:8" x14ac:dyDescent="0.25">
      <c r="B985" s="257">
        <v>226</v>
      </c>
      <c r="C985" s="816">
        <f>H395</f>
        <v>402269</v>
      </c>
    </row>
    <row r="986" spans="1:8" x14ac:dyDescent="0.25">
      <c r="B986" s="840">
        <v>290</v>
      </c>
      <c r="C986" s="841">
        <f>H408</f>
        <v>0</v>
      </c>
    </row>
    <row r="987" spans="1:8" ht="15.75" thickBot="1" x14ac:dyDescent="0.3">
      <c r="B987" s="840">
        <v>310</v>
      </c>
      <c r="C987" s="841">
        <f>H530</f>
        <v>575340</v>
      </c>
    </row>
    <row r="988" spans="1:8" x14ac:dyDescent="0.25">
      <c r="B988" s="824">
        <v>341</v>
      </c>
      <c r="C988" s="842">
        <f>H945</f>
        <v>150000</v>
      </c>
    </row>
    <row r="989" spans="1:8" x14ac:dyDescent="0.25">
      <c r="B989" s="826">
        <v>342</v>
      </c>
      <c r="C989" s="843">
        <f t="shared" ref="C989:C994" si="132">H946</f>
        <v>8041370</v>
      </c>
    </row>
    <row r="990" spans="1:8" x14ac:dyDescent="0.25">
      <c r="B990" s="826">
        <v>344</v>
      </c>
      <c r="C990" s="843">
        <f t="shared" si="132"/>
        <v>296911</v>
      </c>
    </row>
    <row r="991" spans="1:8" x14ac:dyDescent="0.25">
      <c r="B991" s="826">
        <v>345</v>
      </c>
      <c r="C991" s="843">
        <f t="shared" si="132"/>
        <v>110000</v>
      </c>
    </row>
    <row r="992" spans="1:8" x14ac:dyDescent="0.25">
      <c r="B992" s="844">
        <v>346</v>
      </c>
      <c r="C992" s="843">
        <f t="shared" si="132"/>
        <v>550900</v>
      </c>
    </row>
    <row r="993" spans="1:4" x14ac:dyDescent="0.25">
      <c r="B993" s="826">
        <v>347</v>
      </c>
      <c r="C993" s="843">
        <f t="shared" si="132"/>
        <v>0</v>
      </c>
    </row>
    <row r="994" spans="1:4" ht="15.75" thickBot="1" x14ac:dyDescent="0.3">
      <c r="B994" s="828">
        <v>349</v>
      </c>
      <c r="C994" s="1180">
        <f t="shared" si="132"/>
        <v>0</v>
      </c>
    </row>
    <row r="995" spans="1:4" ht="15.75" thickBot="1" x14ac:dyDescent="0.3">
      <c r="A995" s="855">
        <f>C995-H955</f>
        <v>0</v>
      </c>
      <c r="B995" s="1179" t="s">
        <v>335</v>
      </c>
      <c r="C995" s="1177">
        <f>SUM(C970:C994)</f>
        <v>17510525</v>
      </c>
    </row>
    <row r="996" spans="1:4" x14ac:dyDescent="0.25">
      <c r="B996" s="48"/>
      <c r="C996" s="48"/>
    </row>
    <row r="997" spans="1:4" x14ac:dyDescent="0.25">
      <c r="B997" s="257" t="s">
        <v>693</v>
      </c>
      <c r="C997" s="817">
        <f>SUM(C981:C994)</f>
        <v>10983832</v>
      </c>
    </row>
    <row r="998" spans="1:4" x14ac:dyDescent="0.25">
      <c r="B998" s="257" t="s">
        <v>694</v>
      </c>
      <c r="C998" s="817">
        <f>SUM(C970:C980)</f>
        <v>6526693</v>
      </c>
    </row>
    <row r="999" spans="1:4" x14ac:dyDescent="0.25">
      <c r="B999" s="818" t="s">
        <v>944</v>
      </c>
      <c r="C999" s="854">
        <f>C997+C998</f>
        <v>17510525</v>
      </c>
      <c r="D999" s="1181">
        <f>C999-H955</f>
        <v>0</v>
      </c>
    </row>
    <row r="1000" spans="1:4" ht="15.75" thickBot="1" x14ac:dyDescent="0.3">
      <c r="B1000" s="48"/>
      <c r="C1000" s="814" t="s">
        <v>689</v>
      </c>
    </row>
    <row r="1001" spans="1:4" x14ac:dyDescent="0.25">
      <c r="B1001" s="848" t="s">
        <v>690</v>
      </c>
      <c r="C1001" s="849">
        <f>C970+C971</f>
        <v>6441775</v>
      </c>
    </row>
    <row r="1002" spans="1:4" x14ac:dyDescent="0.25">
      <c r="B1002" s="850">
        <v>112</v>
      </c>
      <c r="C1002" s="827">
        <f>SUM(C972:C975)</f>
        <v>0</v>
      </c>
    </row>
    <row r="1003" spans="1:4" x14ac:dyDescent="0.25">
      <c r="B1003" s="850">
        <v>321</v>
      </c>
      <c r="C1003" s="827">
        <f>SUM(C976:C977)</f>
        <v>0</v>
      </c>
    </row>
    <row r="1004" spans="1:4" x14ac:dyDescent="0.25">
      <c r="B1004" s="850" t="s">
        <v>691</v>
      </c>
      <c r="C1004" s="827">
        <f>SUM(C978:C980)</f>
        <v>84918</v>
      </c>
    </row>
    <row r="1005" spans="1:4" x14ac:dyDescent="0.25">
      <c r="B1005" s="850">
        <v>223</v>
      </c>
      <c r="C1005" s="851">
        <f>C981+C983</f>
        <v>0</v>
      </c>
    </row>
    <row r="1006" spans="1:4" x14ac:dyDescent="0.25">
      <c r="B1006" s="850">
        <v>340</v>
      </c>
      <c r="C1006" s="827">
        <f>SUM(C988:C992)</f>
        <v>9149181</v>
      </c>
    </row>
    <row r="1007" spans="1:4" ht="15.75" thickBot="1" x14ac:dyDescent="0.3">
      <c r="B1007" s="1064" t="s">
        <v>692</v>
      </c>
      <c r="C1007" s="853">
        <f>C1006-C989</f>
        <v>1107811</v>
      </c>
    </row>
  </sheetData>
  <sheetProtection password="CA5A" sheet="1" objects="1" scenarios="1" formatCells="0" formatColumns="0" formatRows="0" insertColumns="0" insertRows="0"/>
  <mergeCells count="1034">
    <mergeCell ref="C831:D831"/>
    <mergeCell ref="C819:D819"/>
    <mergeCell ref="K925:V926"/>
    <mergeCell ref="C826:D826"/>
    <mergeCell ref="C827:D827"/>
    <mergeCell ref="C828:D828"/>
    <mergeCell ref="C829:D829"/>
    <mergeCell ref="C830:D830"/>
    <mergeCell ref="C860:D860"/>
    <mergeCell ref="C861:D861"/>
    <mergeCell ref="C862:D862"/>
    <mergeCell ref="C863:D863"/>
    <mergeCell ref="C864:D864"/>
    <mergeCell ref="C865:D865"/>
    <mergeCell ref="C842:D842"/>
    <mergeCell ref="C843:D843"/>
    <mergeCell ref="B849:D849"/>
    <mergeCell ref="C854:D854"/>
    <mergeCell ref="C855:D855"/>
    <mergeCell ref="C856:D856"/>
    <mergeCell ref="C857:D857"/>
    <mergeCell ref="C858:D858"/>
    <mergeCell ref="C859:D859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8:D848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832:D832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24:D824"/>
    <mergeCell ref="C825:D825"/>
    <mergeCell ref="C807:D807"/>
    <mergeCell ref="C808:D808"/>
    <mergeCell ref="C679:D679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48:D748"/>
    <mergeCell ref="C749:D749"/>
    <mergeCell ref="C750:D750"/>
    <mergeCell ref="C783:D783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25:D725"/>
    <mergeCell ref="B313:D313"/>
    <mergeCell ref="B314:D314"/>
    <mergeCell ref="B315:D315"/>
    <mergeCell ref="B316:D316"/>
    <mergeCell ref="B317:D317"/>
    <mergeCell ref="C751:D751"/>
    <mergeCell ref="C752:D752"/>
    <mergeCell ref="C753:D753"/>
    <mergeCell ref="C754:D754"/>
    <mergeCell ref="C755:D755"/>
    <mergeCell ref="C756:D756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B328:D328"/>
    <mergeCell ref="B329:D329"/>
    <mergeCell ref="B330:D330"/>
    <mergeCell ref="B331:D331"/>
    <mergeCell ref="B495:D495"/>
    <mergeCell ref="B479:D479"/>
    <mergeCell ref="B480:D480"/>
    <mergeCell ref="B481:D481"/>
    <mergeCell ref="B482:D482"/>
    <mergeCell ref="B483:D483"/>
    <mergeCell ref="C680:D680"/>
    <mergeCell ref="B453:D453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446:D446"/>
    <mergeCell ref="B447:D447"/>
    <mergeCell ref="B448:D448"/>
    <mergeCell ref="B434:D434"/>
    <mergeCell ref="B435:D435"/>
    <mergeCell ref="B436:D436"/>
    <mergeCell ref="B437:D437"/>
    <mergeCell ref="B438:D438"/>
    <mergeCell ref="B439:D439"/>
    <mergeCell ref="B431:D431"/>
    <mergeCell ref="B432:D432"/>
    <mergeCell ref="B433:D433"/>
    <mergeCell ref="B327:D327"/>
    <mergeCell ref="B334:D334"/>
    <mergeCell ref="B335:D335"/>
    <mergeCell ref="B345:D345"/>
    <mergeCell ref="B346:D346"/>
    <mergeCell ref="B347:D347"/>
    <mergeCell ref="B352:D352"/>
    <mergeCell ref="B484:D484"/>
    <mergeCell ref="B485:D485"/>
    <mergeCell ref="B486:D486"/>
    <mergeCell ref="B487:D487"/>
    <mergeCell ref="B488:D488"/>
    <mergeCell ref="B489:D489"/>
    <mergeCell ref="B454:D454"/>
    <mergeCell ref="B455:D455"/>
    <mergeCell ref="B456:D456"/>
    <mergeCell ref="B457:D457"/>
    <mergeCell ref="B458:D458"/>
    <mergeCell ref="B459:D459"/>
    <mergeCell ref="B460:D460"/>
    <mergeCell ref="B475:D475"/>
    <mergeCell ref="B476:D476"/>
    <mergeCell ref="B477:D477"/>
    <mergeCell ref="B478:D478"/>
    <mergeCell ref="C869:D869"/>
    <mergeCell ref="C870:D870"/>
    <mergeCell ref="C712:D712"/>
    <mergeCell ref="C785:D785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805:D805"/>
    <mergeCell ref="C806:D806"/>
    <mergeCell ref="C820:D820"/>
    <mergeCell ref="C821:D821"/>
    <mergeCell ref="C784:D784"/>
    <mergeCell ref="B786:D786"/>
    <mergeCell ref="C810:D810"/>
    <mergeCell ref="C811:D811"/>
    <mergeCell ref="C812:D812"/>
    <mergeCell ref="C813:D813"/>
    <mergeCell ref="C822:D822"/>
    <mergeCell ref="C823:D823"/>
    <mergeCell ref="C815:D815"/>
    <mergeCell ref="C816:D816"/>
    <mergeCell ref="C817:D817"/>
    <mergeCell ref="C818:D818"/>
    <mergeCell ref="C844:D844"/>
    <mergeCell ref="C845:D845"/>
    <mergeCell ref="C846:D846"/>
    <mergeCell ref="C847:D847"/>
    <mergeCell ref="B440:D440"/>
    <mergeCell ref="B441:D441"/>
    <mergeCell ref="B442:D442"/>
    <mergeCell ref="B443:D443"/>
    <mergeCell ref="B444:D444"/>
    <mergeCell ref="B445:D445"/>
    <mergeCell ref="C693:D693"/>
    <mergeCell ref="C694:D694"/>
    <mergeCell ref="C695:D695"/>
    <mergeCell ref="C696:D696"/>
    <mergeCell ref="C697:D697"/>
    <mergeCell ref="C698:D698"/>
    <mergeCell ref="C868:D868"/>
    <mergeCell ref="C666:D666"/>
    <mergeCell ref="B490:D490"/>
    <mergeCell ref="B491:D491"/>
    <mergeCell ref="B492:D492"/>
    <mergeCell ref="B493:D493"/>
    <mergeCell ref="B494:D494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814:D814"/>
    <mergeCell ref="C787:D787"/>
    <mergeCell ref="C788:D788"/>
    <mergeCell ref="C789:D789"/>
    <mergeCell ref="C809:D809"/>
    <mergeCell ref="C646:D646"/>
    <mergeCell ref="C647:D647"/>
    <mergeCell ref="C648:D648"/>
    <mergeCell ref="C649:D649"/>
    <mergeCell ref="C650:D650"/>
    <mergeCell ref="C620:D620"/>
    <mergeCell ref="C621:D621"/>
    <mergeCell ref="C622:D622"/>
    <mergeCell ref="C637:D637"/>
    <mergeCell ref="C638:D638"/>
    <mergeCell ref="C639:D639"/>
    <mergeCell ref="C640:D640"/>
    <mergeCell ref="C641:D641"/>
    <mergeCell ref="C642:D642"/>
    <mergeCell ref="C645:D645"/>
    <mergeCell ref="C656:D656"/>
    <mergeCell ref="C657:D657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58:D658"/>
    <mergeCell ref="C661:D661"/>
    <mergeCell ref="B380:D380"/>
    <mergeCell ref="B102:B104"/>
    <mergeCell ref="D102:G102"/>
    <mergeCell ref="D103:G103"/>
    <mergeCell ref="D104:G104"/>
    <mergeCell ref="B105:B106"/>
    <mergeCell ref="D105:G105"/>
    <mergeCell ref="D106:G106"/>
    <mergeCell ref="B107:B108"/>
    <mergeCell ref="D107:G107"/>
    <mergeCell ref="D108:G108"/>
    <mergeCell ref="F112:F113"/>
    <mergeCell ref="G112:G113"/>
    <mergeCell ref="B163:J163"/>
    <mergeCell ref="B174:D174"/>
    <mergeCell ref="B175:D175"/>
    <mergeCell ref="B176:D176"/>
    <mergeCell ref="B166:D166"/>
    <mergeCell ref="B167:D167"/>
    <mergeCell ref="B168:D168"/>
    <mergeCell ref="B169:D169"/>
    <mergeCell ref="B170:D170"/>
    <mergeCell ref="H112:J112"/>
    <mergeCell ref="B172:D172"/>
    <mergeCell ref="B173:D173"/>
    <mergeCell ref="H189:J189"/>
    <mergeCell ref="B182:D182"/>
    <mergeCell ref="B183:D183"/>
    <mergeCell ref="B184:D184"/>
    <mergeCell ref="B185:D185"/>
    <mergeCell ref="B298:D298"/>
    <mergeCell ref="B369:D369"/>
    <mergeCell ref="B148:D148"/>
    <mergeCell ref="B157:D157"/>
    <mergeCell ref="B159:D159"/>
    <mergeCell ref="A160:G160"/>
    <mergeCell ref="A51:G51"/>
    <mergeCell ref="A53:J53"/>
    <mergeCell ref="A54:A55"/>
    <mergeCell ref="C13:G14"/>
    <mergeCell ref="H13:J13"/>
    <mergeCell ref="A15:B15"/>
    <mergeCell ref="C15:G15"/>
    <mergeCell ref="B54:B55"/>
    <mergeCell ref="C54:C55"/>
    <mergeCell ref="D54:D55"/>
    <mergeCell ref="E54:E55"/>
    <mergeCell ref="F54:F55"/>
    <mergeCell ref="G54:G55"/>
    <mergeCell ref="H54:J54"/>
    <mergeCell ref="A57:G57"/>
    <mergeCell ref="A72:J72"/>
    <mergeCell ref="A73:A74"/>
    <mergeCell ref="B73:B74"/>
    <mergeCell ref="C73:C74"/>
    <mergeCell ref="D73:D74"/>
    <mergeCell ref="E73:E74"/>
    <mergeCell ref="F73:F74"/>
    <mergeCell ref="G73:G74"/>
    <mergeCell ref="H73:J73"/>
    <mergeCell ref="A59:J59"/>
    <mergeCell ref="B311:D311"/>
    <mergeCell ref="B312:D312"/>
    <mergeCell ref="C2:I2"/>
    <mergeCell ref="A22:B22"/>
    <mergeCell ref="C22:G22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J2:J3"/>
    <mergeCell ref="D4:H4"/>
    <mergeCell ref="B5:J5"/>
    <mergeCell ref="C8:I8"/>
    <mergeCell ref="A16:G16"/>
    <mergeCell ref="A18:J19"/>
    <mergeCell ref="A20:B21"/>
    <mergeCell ref="C20:G21"/>
    <mergeCell ref="H20:J20"/>
    <mergeCell ref="A12:J12"/>
    <mergeCell ref="A13:B14"/>
    <mergeCell ref="A7:J7"/>
    <mergeCell ref="A60:A61"/>
    <mergeCell ref="B60:B61"/>
    <mergeCell ref="C60:C61"/>
    <mergeCell ref="D60:D61"/>
    <mergeCell ref="E60:E61"/>
    <mergeCell ref="F60:F61"/>
    <mergeCell ref="G60:G61"/>
    <mergeCell ref="H60:J60"/>
    <mergeCell ref="A62:A64"/>
    <mergeCell ref="B62:B64"/>
    <mergeCell ref="C62:C64"/>
    <mergeCell ref="B65:D65"/>
    <mergeCell ref="A66:A68"/>
    <mergeCell ref="A76:G76"/>
    <mergeCell ref="B69:D69"/>
    <mergeCell ref="A70:G70"/>
    <mergeCell ref="A78:J78"/>
    <mergeCell ref="A79:A80"/>
    <mergeCell ref="B79:B80"/>
    <mergeCell ref="C79:C80"/>
    <mergeCell ref="D79:E80"/>
    <mergeCell ref="F79:F80"/>
    <mergeCell ref="G79:G80"/>
    <mergeCell ref="B66:B68"/>
    <mergeCell ref="C66:C68"/>
    <mergeCell ref="H85:J85"/>
    <mergeCell ref="B87:B88"/>
    <mergeCell ref="D87:E87"/>
    <mergeCell ref="D88:E88"/>
    <mergeCell ref="A89:G89"/>
    <mergeCell ref="A91:J91"/>
    <mergeCell ref="H79:J79"/>
    <mergeCell ref="D81:E81"/>
    <mergeCell ref="A82:G82"/>
    <mergeCell ref="A84:J84"/>
    <mergeCell ref="A85:A86"/>
    <mergeCell ref="B85:B86"/>
    <mergeCell ref="C85:C86"/>
    <mergeCell ref="D85:E86"/>
    <mergeCell ref="F85:F86"/>
    <mergeCell ref="G85:G86"/>
    <mergeCell ref="A99:J99"/>
    <mergeCell ref="A100:A101"/>
    <mergeCell ref="B100:B101"/>
    <mergeCell ref="C100:C101"/>
    <mergeCell ref="D100:G101"/>
    <mergeCell ref="H100:J100"/>
    <mergeCell ref="H92:J92"/>
    <mergeCell ref="B94:B96"/>
    <mergeCell ref="D94:E94"/>
    <mergeCell ref="D95:E95"/>
    <mergeCell ref="D96:E96"/>
    <mergeCell ref="A97:G97"/>
    <mergeCell ref="A92:A93"/>
    <mergeCell ref="B92:B93"/>
    <mergeCell ref="C92:C93"/>
    <mergeCell ref="D92:E93"/>
    <mergeCell ref="F92:F93"/>
    <mergeCell ref="G92:G93"/>
    <mergeCell ref="A114:A120"/>
    <mergeCell ref="B114:B120"/>
    <mergeCell ref="C114:C120"/>
    <mergeCell ref="A109:G109"/>
    <mergeCell ref="A111:J111"/>
    <mergeCell ref="A112:A113"/>
    <mergeCell ref="B112:B113"/>
    <mergeCell ref="C112:C113"/>
    <mergeCell ref="D112:D113"/>
    <mergeCell ref="E112:E113"/>
    <mergeCell ref="D120:G120"/>
    <mergeCell ref="A121:A126"/>
    <mergeCell ref="B121:B126"/>
    <mergeCell ref="A127:G127"/>
    <mergeCell ref="A129:J129"/>
    <mergeCell ref="A130:A131"/>
    <mergeCell ref="B130:B131"/>
    <mergeCell ref="C130:C131"/>
    <mergeCell ref="D130:D131"/>
    <mergeCell ref="E130:E131"/>
    <mergeCell ref="F130:F131"/>
    <mergeCell ref="D126:G126"/>
    <mergeCell ref="C121:C126"/>
    <mergeCell ref="G130:G131"/>
    <mergeCell ref="H130:J130"/>
    <mergeCell ref="A164:A165"/>
    <mergeCell ref="B164:D165"/>
    <mergeCell ref="E164:E165"/>
    <mergeCell ref="F164:F165"/>
    <mergeCell ref="G164:G165"/>
    <mergeCell ref="A132:A136"/>
    <mergeCell ref="B132:B136"/>
    <mergeCell ref="C132:C136"/>
    <mergeCell ref="D136:G136"/>
    <mergeCell ref="A137:A141"/>
    <mergeCell ref="B137:B141"/>
    <mergeCell ref="C137:C141"/>
    <mergeCell ref="D141:G141"/>
    <mergeCell ref="A144:J144"/>
    <mergeCell ref="B145:J145"/>
    <mergeCell ref="A146:A147"/>
    <mergeCell ref="B146:D147"/>
    <mergeCell ref="E146:E147"/>
    <mergeCell ref="F146:F147"/>
    <mergeCell ref="G146:G147"/>
    <mergeCell ref="H146:J146"/>
    <mergeCell ref="A142:G142"/>
    <mergeCell ref="A162:J162"/>
    <mergeCell ref="H164:J164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A186:G186"/>
    <mergeCell ref="B188:J188"/>
    <mergeCell ref="A177:G177"/>
    <mergeCell ref="B179:J179"/>
    <mergeCell ref="A180:A181"/>
    <mergeCell ref="B180:D181"/>
    <mergeCell ref="E180:E181"/>
    <mergeCell ref="F180:F181"/>
    <mergeCell ref="G180:G181"/>
    <mergeCell ref="H180:J180"/>
    <mergeCell ref="B200:D200"/>
    <mergeCell ref="B201:D201"/>
    <mergeCell ref="B202:D202"/>
    <mergeCell ref="A204:G204"/>
    <mergeCell ref="B206:J206"/>
    <mergeCell ref="A207:A208"/>
    <mergeCell ref="B207:D208"/>
    <mergeCell ref="E207:E208"/>
    <mergeCell ref="F207:F208"/>
    <mergeCell ref="G207:G208"/>
    <mergeCell ref="B203:D203"/>
    <mergeCell ref="B193:D193"/>
    <mergeCell ref="B194:D194"/>
    <mergeCell ref="A195:G195"/>
    <mergeCell ref="A189:A190"/>
    <mergeCell ref="B189:D190"/>
    <mergeCell ref="E189:E190"/>
    <mergeCell ref="F189:F190"/>
    <mergeCell ref="G189:G190"/>
    <mergeCell ref="B192:D192"/>
    <mergeCell ref="G198:G199"/>
    <mergeCell ref="H198:J198"/>
    <mergeCell ref="B263:D263"/>
    <mergeCell ref="B264:D264"/>
    <mergeCell ref="B236:D236"/>
    <mergeCell ref="B241:D241"/>
    <mergeCell ref="B242:D242"/>
    <mergeCell ref="B243:D243"/>
    <mergeCell ref="B251:D251"/>
    <mergeCell ref="B262:D262"/>
    <mergeCell ref="H207:J207"/>
    <mergeCell ref="B209:D209"/>
    <mergeCell ref="B210:D210"/>
    <mergeCell ref="B211:D211"/>
    <mergeCell ref="B212:D212"/>
    <mergeCell ref="B226:D226"/>
    <mergeCell ref="B227:D227"/>
    <mergeCell ref="B228:D228"/>
    <mergeCell ref="B229:D229"/>
    <mergeCell ref="B237:D237"/>
    <mergeCell ref="B238:D238"/>
    <mergeCell ref="B240:D240"/>
    <mergeCell ref="B256:D256"/>
    <mergeCell ref="B261:D261"/>
    <mergeCell ref="B252:D252"/>
    <mergeCell ref="B253:D253"/>
    <mergeCell ref="B248:D248"/>
    <mergeCell ref="B257:D257"/>
    <mergeCell ref="B258:D258"/>
    <mergeCell ref="B259:D259"/>
    <mergeCell ref="B260:D260"/>
    <mergeCell ref="B249:D249"/>
    <mergeCell ref="B250:D250"/>
    <mergeCell ref="B213:D213"/>
    <mergeCell ref="B276:D276"/>
    <mergeCell ref="B285:D285"/>
    <mergeCell ref="B286:D286"/>
    <mergeCell ref="B287:D287"/>
    <mergeCell ref="B288:D288"/>
    <mergeCell ref="B289:D289"/>
    <mergeCell ref="B265:D265"/>
    <mergeCell ref="B266:D266"/>
    <mergeCell ref="B267:D267"/>
    <mergeCell ref="B268:D268"/>
    <mergeCell ref="B269:D269"/>
    <mergeCell ref="B275:D275"/>
    <mergeCell ref="B273:D273"/>
    <mergeCell ref="B274:D274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70:D270"/>
    <mergeCell ref="B271:D271"/>
    <mergeCell ref="B272:D272"/>
    <mergeCell ref="B290:D290"/>
    <mergeCell ref="B291:D291"/>
    <mergeCell ref="A292:G292"/>
    <mergeCell ref="B294:J294"/>
    <mergeCell ref="A295:A296"/>
    <mergeCell ref="B295:D296"/>
    <mergeCell ref="E295:E296"/>
    <mergeCell ref="F295:F296"/>
    <mergeCell ref="G295:G296"/>
    <mergeCell ref="H295:J295"/>
    <mergeCell ref="B361:D361"/>
    <mergeCell ref="B362:D362"/>
    <mergeCell ref="B363:D363"/>
    <mergeCell ref="B364:D364"/>
    <mergeCell ref="B368:D368"/>
    <mergeCell ref="B297:D297"/>
    <mergeCell ref="B299:D299"/>
    <mergeCell ref="B300:D300"/>
    <mergeCell ref="B301:D301"/>
    <mergeCell ref="B359:D359"/>
    <mergeCell ref="B360:D360"/>
    <mergeCell ref="B367:D367"/>
    <mergeCell ref="B365:D365"/>
    <mergeCell ref="B366:D366"/>
    <mergeCell ref="B302:D302"/>
    <mergeCell ref="B303:D303"/>
    <mergeCell ref="B304:D304"/>
    <mergeCell ref="B305:D305"/>
    <mergeCell ref="B306:D306"/>
    <mergeCell ref="B307:D307"/>
    <mergeCell ref="B309:D309"/>
    <mergeCell ref="B333:D333"/>
    <mergeCell ref="H398:J398"/>
    <mergeCell ref="B400:D400"/>
    <mergeCell ref="B401:D401"/>
    <mergeCell ref="B402:D402"/>
    <mergeCell ref="B403:D403"/>
    <mergeCell ref="B404:D404"/>
    <mergeCell ref="B370:D370"/>
    <mergeCell ref="B393:D393"/>
    <mergeCell ref="B394:D394"/>
    <mergeCell ref="A395:G395"/>
    <mergeCell ref="B397:J397"/>
    <mergeCell ref="A398:A399"/>
    <mergeCell ref="B398:D399"/>
    <mergeCell ref="E398:E399"/>
    <mergeCell ref="F398:F399"/>
    <mergeCell ref="G398:G399"/>
    <mergeCell ref="B371:D371"/>
    <mergeCell ref="B372:D372"/>
    <mergeCell ref="B373:D373"/>
    <mergeCell ref="B374:D374"/>
    <mergeCell ref="B375:D375"/>
    <mergeCell ref="B392:D392"/>
    <mergeCell ref="B376:D376"/>
    <mergeCell ref="B377:D377"/>
    <mergeCell ref="B378:D378"/>
    <mergeCell ref="B379:D379"/>
    <mergeCell ref="A411:A412"/>
    <mergeCell ref="B411:D412"/>
    <mergeCell ref="E411:E412"/>
    <mergeCell ref="F411:F412"/>
    <mergeCell ref="G411:G412"/>
    <mergeCell ref="B425:D425"/>
    <mergeCell ref="B426:D426"/>
    <mergeCell ref="B427:D427"/>
    <mergeCell ref="B451:D451"/>
    <mergeCell ref="B452:D452"/>
    <mergeCell ref="B496:D496"/>
    <mergeCell ref="H411:J411"/>
    <mergeCell ref="B413:D413"/>
    <mergeCell ref="B414:D414"/>
    <mergeCell ref="B415:D415"/>
    <mergeCell ref="B416:D416"/>
    <mergeCell ref="B424:D424"/>
    <mergeCell ref="B423:D423"/>
    <mergeCell ref="B449:D449"/>
    <mergeCell ref="B450:D450"/>
    <mergeCell ref="B417:D417"/>
    <mergeCell ref="B418:D418"/>
    <mergeCell ref="B419:D419"/>
    <mergeCell ref="B420:D420"/>
    <mergeCell ref="B421:D421"/>
    <mergeCell ref="B422:D422"/>
    <mergeCell ref="B428:D428"/>
    <mergeCell ref="B470:D470"/>
    <mergeCell ref="B471:D471"/>
    <mergeCell ref="B472:D472"/>
    <mergeCell ref="B473:D473"/>
    <mergeCell ref="B474:D474"/>
    <mergeCell ref="A951:G951"/>
    <mergeCell ref="B429:D429"/>
    <mergeCell ref="B430:D430"/>
    <mergeCell ref="B499:D499"/>
    <mergeCell ref="B505:D505"/>
    <mergeCell ref="B506:D506"/>
    <mergeCell ref="B507:D507"/>
    <mergeCell ref="B500:D500"/>
    <mergeCell ref="B501:D501"/>
    <mergeCell ref="B502:D502"/>
    <mergeCell ref="B503:D503"/>
    <mergeCell ref="B504:D504"/>
    <mergeCell ref="B528:D528"/>
    <mergeCell ref="B529:D529"/>
    <mergeCell ref="C586:D586"/>
    <mergeCell ref="C587:D587"/>
    <mergeCell ref="C578:D578"/>
    <mergeCell ref="C579:D579"/>
    <mergeCell ref="C580:D580"/>
    <mergeCell ref="C581:D581"/>
    <mergeCell ref="C582:D582"/>
    <mergeCell ref="C583:D583"/>
    <mergeCell ref="C584:D584"/>
    <mergeCell ref="B585:D585"/>
    <mergeCell ref="A530:G530"/>
    <mergeCell ref="B532:J532"/>
    <mergeCell ref="A533:A534"/>
    <mergeCell ref="E533:E534"/>
    <mergeCell ref="F533:F534"/>
    <mergeCell ref="G533:G534"/>
    <mergeCell ref="B533:B534"/>
    <mergeCell ref="C533:D534"/>
    <mergeCell ref="B960:C960"/>
    <mergeCell ref="A955:G955"/>
    <mergeCell ref="A947:G947"/>
    <mergeCell ref="A948:G948"/>
    <mergeCell ref="A949:G949"/>
    <mergeCell ref="A950:G950"/>
    <mergeCell ref="A952:G952"/>
    <mergeCell ref="A954:G954"/>
    <mergeCell ref="C894:D894"/>
    <mergeCell ref="C895:D895"/>
    <mergeCell ref="C896:D896"/>
    <mergeCell ref="C897:D897"/>
    <mergeCell ref="C898:D898"/>
    <mergeCell ref="C899:D899"/>
    <mergeCell ref="C904:D904"/>
    <mergeCell ref="C905:D905"/>
    <mergeCell ref="C915:D915"/>
    <mergeCell ref="A945:G945"/>
    <mergeCell ref="A946:G946"/>
    <mergeCell ref="B938:D938"/>
    <mergeCell ref="C926:D926"/>
    <mergeCell ref="C932:D932"/>
    <mergeCell ref="C933:D933"/>
    <mergeCell ref="C916:D916"/>
    <mergeCell ref="C917:D917"/>
    <mergeCell ref="C918:D918"/>
    <mergeCell ref="C919:D919"/>
    <mergeCell ref="C920:D920"/>
    <mergeCell ref="C921:D921"/>
    <mergeCell ref="C922:D922"/>
    <mergeCell ref="C934:D934"/>
    <mergeCell ref="C935:D935"/>
    <mergeCell ref="B215:D215"/>
    <mergeCell ref="B216:D216"/>
    <mergeCell ref="B217:D217"/>
    <mergeCell ref="B220:D220"/>
    <mergeCell ref="B225:D225"/>
    <mergeCell ref="B230:D230"/>
    <mergeCell ref="B231:D231"/>
    <mergeCell ref="B232:D232"/>
    <mergeCell ref="B233:D233"/>
    <mergeCell ref="B197:J197"/>
    <mergeCell ref="A198:A199"/>
    <mergeCell ref="B198:D199"/>
    <mergeCell ref="E198:E199"/>
    <mergeCell ref="F198:F199"/>
    <mergeCell ref="B221:D221"/>
    <mergeCell ref="B224:D224"/>
    <mergeCell ref="B222:D222"/>
    <mergeCell ref="B223:D223"/>
    <mergeCell ref="B218:D218"/>
    <mergeCell ref="B219:D219"/>
    <mergeCell ref="B239:D239"/>
    <mergeCell ref="B245:D245"/>
    <mergeCell ref="B246:D246"/>
    <mergeCell ref="B247:D247"/>
    <mergeCell ref="C547:D547"/>
    <mergeCell ref="B39:D39"/>
    <mergeCell ref="A40:A42"/>
    <mergeCell ref="B40:B42"/>
    <mergeCell ref="C40:C42"/>
    <mergeCell ref="B43:D43"/>
    <mergeCell ref="A44:A46"/>
    <mergeCell ref="B44:B46"/>
    <mergeCell ref="C44:C46"/>
    <mergeCell ref="B47:D47"/>
    <mergeCell ref="A28:A29"/>
    <mergeCell ref="B28:B29"/>
    <mergeCell ref="C28:C29"/>
    <mergeCell ref="B30:D30"/>
    <mergeCell ref="A31:A34"/>
    <mergeCell ref="B31:B34"/>
    <mergeCell ref="C31:C34"/>
    <mergeCell ref="B35:D35"/>
    <mergeCell ref="A36:A38"/>
    <mergeCell ref="B36:B38"/>
    <mergeCell ref="C36:C38"/>
    <mergeCell ref="A48:A49"/>
    <mergeCell ref="B48:B49"/>
    <mergeCell ref="C48:C49"/>
    <mergeCell ref="B234:D234"/>
    <mergeCell ref="B235:D235"/>
    <mergeCell ref="B244:D244"/>
    <mergeCell ref="B214:D214"/>
    <mergeCell ref="B171:D171"/>
    <mergeCell ref="C548:D548"/>
    <mergeCell ref="C565:D565"/>
    <mergeCell ref="B879:D879"/>
    <mergeCell ref="C880:D880"/>
    <mergeCell ref="C881:D881"/>
    <mergeCell ref="B50:D50"/>
    <mergeCell ref="C651:D651"/>
    <mergeCell ref="C652:D652"/>
    <mergeCell ref="C653:D653"/>
    <mergeCell ref="C654:D654"/>
    <mergeCell ref="C655:D655"/>
    <mergeCell ref="C659:D659"/>
    <mergeCell ref="C667:D667"/>
    <mergeCell ref="C691:D691"/>
    <mergeCell ref="C692:D692"/>
    <mergeCell ref="C686:D686"/>
    <mergeCell ref="C687:D687"/>
    <mergeCell ref="C688:D688"/>
    <mergeCell ref="C689:D689"/>
    <mergeCell ref="C690:D690"/>
    <mergeCell ref="C681:D681"/>
    <mergeCell ref="C682:D682"/>
    <mergeCell ref="C683:D683"/>
    <mergeCell ref="C684:D684"/>
    <mergeCell ref="C685:D685"/>
    <mergeCell ref="B348:D348"/>
    <mergeCell ref="B349:D349"/>
    <mergeCell ref="B350:D350"/>
    <mergeCell ref="B351:D351"/>
    <mergeCell ref="B308:D308"/>
    <mergeCell ref="B310:D310"/>
    <mergeCell ref="C888:D888"/>
    <mergeCell ref="C889:D889"/>
    <mergeCell ref="C890:D890"/>
    <mergeCell ref="B892:D892"/>
    <mergeCell ref="B893:D893"/>
    <mergeCell ref="C925:D925"/>
    <mergeCell ref="C852:D852"/>
    <mergeCell ref="C853:D853"/>
    <mergeCell ref="C866:D866"/>
    <mergeCell ref="C867:D867"/>
    <mergeCell ref="C873:D873"/>
    <mergeCell ref="C874:D874"/>
    <mergeCell ref="C875:D875"/>
    <mergeCell ref="C876:D876"/>
    <mergeCell ref="C877:D877"/>
    <mergeCell ref="C660:D660"/>
    <mergeCell ref="C662:D662"/>
    <mergeCell ref="C708:D708"/>
    <mergeCell ref="C709:D709"/>
    <mergeCell ref="C710:D710"/>
    <mergeCell ref="B711:D711"/>
    <mergeCell ref="C923:D923"/>
    <mergeCell ref="C871:D871"/>
    <mergeCell ref="C872:D872"/>
    <mergeCell ref="C850:D850"/>
    <mergeCell ref="C851:D851"/>
    <mergeCell ref="C702:D702"/>
    <mergeCell ref="C703:D703"/>
    <mergeCell ref="C704:D704"/>
    <mergeCell ref="C705:D705"/>
    <mergeCell ref="C706:D706"/>
    <mergeCell ref="C707:D707"/>
    <mergeCell ref="B191:D191"/>
    <mergeCell ref="H533:J533"/>
    <mergeCell ref="B522:D522"/>
    <mergeCell ref="B523:D523"/>
    <mergeCell ref="B524:D524"/>
    <mergeCell ref="B525:D525"/>
    <mergeCell ref="B526:D526"/>
    <mergeCell ref="B527:D527"/>
    <mergeCell ref="B516:D516"/>
    <mergeCell ref="B517:D517"/>
    <mergeCell ref="B518:D518"/>
    <mergeCell ref="B519:D519"/>
    <mergeCell ref="B514:D514"/>
    <mergeCell ref="B515:D515"/>
    <mergeCell ref="B513:D513"/>
    <mergeCell ref="B508:D508"/>
    <mergeCell ref="B509:D509"/>
    <mergeCell ref="B510:D510"/>
    <mergeCell ref="B511:D511"/>
    <mergeCell ref="B512:D512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58:D358"/>
    <mergeCell ref="B382:D382"/>
    <mergeCell ref="B383:D383"/>
    <mergeCell ref="C535:D535"/>
    <mergeCell ref="B520:D520"/>
    <mergeCell ref="B521:D521"/>
    <mergeCell ref="B497:D497"/>
    <mergeCell ref="B498:D498"/>
    <mergeCell ref="C568:D568"/>
    <mergeCell ref="C569:D569"/>
    <mergeCell ref="C607:D607"/>
    <mergeCell ref="C558:D558"/>
    <mergeCell ref="C559:D559"/>
    <mergeCell ref="C560:D560"/>
    <mergeCell ref="C561:D561"/>
    <mergeCell ref="C562:D562"/>
    <mergeCell ref="C563:D563"/>
    <mergeCell ref="C566:D566"/>
    <mergeCell ref="C567:D567"/>
    <mergeCell ref="B254:D254"/>
    <mergeCell ref="B255:D255"/>
    <mergeCell ref="C564:D564"/>
    <mergeCell ref="B353:D353"/>
    <mergeCell ref="B354:D354"/>
    <mergeCell ref="B355:D355"/>
    <mergeCell ref="B356:D356"/>
    <mergeCell ref="B357:D357"/>
    <mergeCell ref="B381:D381"/>
    <mergeCell ref="C546:D546"/>
    <mergeCell ref="B332:D332"/>
    <mergeCell ref="B405:D405"/>
    <mergeCell ref="B406:D406"/>
    <mergeCell ref="B407:D407"/>
    <mergeCell ref="A408:G408"/>
    <mergeCell ref="B410:J410"/>
    <mergeCell ref="C600:D600"/>
    <mergeCell ref="C601:D601"/>
    <mergeCell ref="C602:D602"/>
    <mergeCell ref="C603:D603"/>
    <mergeCell ref="C604:D604"/>
    <mergeCell ref="C605:D605"/>
    <mergeCell ref="C606:D606"/>
    <mergeCell ref="B613:D613"/>
    <mergeCell ref="C611:D611"/>
    <mergeCell ref="C612:D612"/>
    <mergeCell ref="K536:L536"/>
    <mergeCell ref="C537:D537"/>
    <mergeCell ref="C538:D538"/>
    <mergeCell ref="C539:D539"/>
    <mergeCell ref="C540:D540"/>
    <mergeCell ref="C541:D541"/>
    <mergeCell ref="C575:D575"/>
    <mergeCell ref="C576:D576"/>
    <mergeCell ref="C577:D577"/>
    <mergeCell ref="C536:D536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B967:J967"/>
    <mergeCell ref="B390:D390"/>
    <mergeCell ref="B391:D391"/>
    <mergeCell ref="C663:D663"/>
    <mergeCell ref="C664:D664"/>
    <mergeCell ref="C665:D665"/>
    <mergeCell ref="C699:D699"/>
    <mergeCell ref="C700:D700"/>
    <mergeCell ref="C701:D701"/>
    <mergeCell ref="C623:D623"/>
    <mergeCell ref="C633:D633"/>
    <mergeCell ref="C634:D634"/>
    <mergeCell ref="C635:D635"/>
    <mergeCell ref="C636:D636"/>
    <mergeCell ref="C542:D542"/>
    <mergeCell ref="C543:D543"/>
    <mergeCell ref="C544:D544"/>
    <mergeCell ref="C545:D545"/>
    <mergeCell ref="C570:D570"/>
    <mergeCell ref="C571:D571"/>
    <mergeCell ref="C572:D572"/>
    <mergeCell ref="C573:D573"/>
    <mergeCell ref="C574:D574"/>
    <mergeCell ref="B643:D643"/>
    <mergeCell ref="D964:F964"/>
    <mergeCell ref="C557:D557"/>
    <mergeCell ref="C588:D588"/>
    <mergeCell ref="C589:D589"/>
    <mergeCell ref="C590:D590"/>
    <mergeCell ref="C591:D591"/>
    <mergeCell ref="C608:D608"/>
    <mergeCell ref="C609:D609"/>
    <mergeCell ref="C913:D913"/>
    <mergeCell ref="C927:D927"/>
    <mergeCell ref="C928:D928"/>
    <mergeCell ref="C929:D929"/>
    <mergeCell ref="C900:D900"/>
    <mergeCell ref="C901:D901"/>
    <mergeCell ref="C902:D902"/>
    <mergeCell ref="K939:M939"/>
    <mergeCell ref="K943:L944"/>
    <mergeCell ref="B940:D940"/>
    <mergeCell ref="B941:D941"/>
    <mergeCell ref="B942:D942"/>
    <mergeCell ref="C939:D939"/>
    <mergeCell ref="C930:D930"/>
    <mergeCell ref="C931:D931"/>
    <mergeCell ref="B384:D384"/>
    <mergeCell ref="B385:D385"/>
    <mergeCell ref="B386:D386"/>
    <mergeCell ref="B387:D387"/>
    <mergeCell ref="B388:D388"/>
    <mergeCell ref="B389:D389"/>
    <mergeCell ref="K644:L644"/>
    <mergeCell ref="C610:D610"/>
    <mergeCell ref="C644:D644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D963:F963"/>
    <mergeCell ref="C906:D906"/>
    <mergeCell ref="C907:D907"/>
    <mergeCell ref="C908:D908"/>
    <mergeCell ref="C614:D614"/>
    <mergeCell ref="C615:D615"/>
    <mergeCell ref="C616:D616"/>
    <mergeCell ref="C617:D617"/>
    <mergeCell ref="C618:D618"/>
    <mergeCell ref="C619:D619"/>
    <mergeCell ref="C903:D903"/>
    <mergeCell ref="C882:D882"/>
    <mergeCell ref="C883:D883"/>
    <mergeCell ref="C884:D884"/>
    <mergeCell ref="C885:D885"/>
    <mergeCell ref="C886:D886"/>
    <mergeCell ref="C887:D887"/>
    <mergeCell ref="B959:C959"/>
    <mergeCell ref="E960:F960"/>
    <mergeCell ref="B962:J962"/>
    <mergeCell ref="B943:D943"/>
    <mergeCell ref="A944:G944"/>
    <mergeCell ref="A953:G953"/>
    <mergeCell ref="E957:F957"/>
    <mergeCell ref="C936:D936"/>
    <mergeCell ref="C937:D937"/>
    <mergeCell ref="B924:D924"/>
    <mergeCell ref="C909:D909"/>
    <mergeCell ref="C910:D910"/>
    <mergeCell ref="C911:D911"/>
    <mergeCell ref="C912:D912"/>
    <mergeCell ref="B914:D914"/>
  </mergeCells>
  <pageMargins left="0.31496062992125984" right="0.19685039370078741" top="0.43307086614173229" bottom="0.31496062992125984" header="0.31496062992125984" footer="0.19685039370078741"/>
  <pageSetup paperSize="9" scale="63" fitToHeight="7" orientation="portrait" r:id="rId1"/>
  <rowBreaks count="1" manualBreakCount="1">
    <brk id="8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FF"/>
    <pageSetUpPr fitToPage="1"/>
  </sheetPr>
  <dimension ref="A1:M503"/>
  <sheetViews>
    <sheetView view="pageBreakPreview" topLeftCell="A24" zoomScale="90" zoomScaleSheetLayoutView="90" workbookViewId="0">
      <selection activeCell="B296" sqref="B296:J296"/>
    </sheetView>
  </sheetViews>
  <sheetFormatPr defaultColWidth="8.85546875" defaultRowHeight="15" x14ac:dyDescent="0.25"/>
  <cols>
    <col min="1" max="1" width="4.5703125" style="48" customWidth="1"/>
    <col min="2" max="2" width="8.85546875" style="48"/>
    <col min="3" max="3" width="18.7109375" style="48" customWidth="1"/>
    <col min="4" max="4" width="23.5703125" style="48" customWidth="1"/>
    <col min="5" max="5" width="12.140625" style="48" customWidth="1"/>
    <col min="6" max="6" width="15.7109375" style="48" customWidth="1"/>
    <col min="7" max="7" width="17.140625" style="48" customWidth="1"/>
    <col min="8" max="8" width="17.85546875" style="48" customWidth="1"/>
    <col min="9" max="9" width="17.140625" style="48" customWidth="1"/>
    <col min="10" max="11" width="16.85546875" style="48" customWidth="1"/>
    <col min="12" max="12" width="15.85546875" style="48" customWidth="1"/>
    <col min="13" max="13" width="11.140625" style="48" customWidth="1"/>
    <col min="14" max="16384" width="8.85546875" style="48"/>
  </cols>
  <sheetData>
    <row r="1" spans="1:10" ht="12" customHeight="1" x14ac:dyDescent="0.25">
      <c r="A1"/>
      <c r="B1"/>
      <c r="C1"/>
      <c r="D1"/>
      <c r="E1"/>
      <c r="F1"/>
      <c r="G1"/>
      <c r="H1"/>
      <c r="I1"/>
      <c r="J1"/>
    </row>
    <row r="2" spans="1:10" ht="19.149999999999999" customHeight="1" x14ac:dyDescent="0.3">
      <c r="A2"/>
      <c r="B2"/>
      <c r="C2" s="1577" t="s">
        <v>165</v>
      </c>
      <c r="D2" s="1577"/>
      <c r="E2" s="1577"/>
      <c r="F2" s="1577"/>
      <c r="G2" s="1577"/>
      <c r="H2" s="1577"/>
      <c r="I2" s="1577"/>
      <c r="J2" s="1882" t="s">
        <v>487</v>
      </c>
    </row>
    <row r="3" spans="1:10" ht="19.149999999999999" customHeight="1" x14ac:dyDescent="0.3">
      <c r="A3" s="37"/>
      <c r="B3" s="37"/>
      <c r="C3" s="105"/>
      <c r="D3" s="105"/>
      <c r="E3" s="114" t="s">
        <v>166</v>
      </c>
      <c r="F3" s="114" t="str">
        <f>'КФО 4'!F3</f>
        <v>20 26</v>
      </c>
      <c r="G3" s="106" t="s">
        <v>167</v>
      </c>
      <c r="H3" s="105"/>
      <c r="I3" s="105"/>
      <c r="J3" s="1883"/>
    </row>
    <row r="4" spans="1:10" ht="19.149999999999999" customHeight="1" x14ac:dyDescent="0.3">
      <c r="A4" s="37"/>
      <c r="B4" s="37"/>
      <c r="C4" s="105"/>
      <c r="D4" s="1577" t="str">
        <f>'КФО 4'!D4:H4</f>
        <v>и  плановый период   2027  -  2028 г.г.</v>
      </c>
      <c r="E4" s="1577"/>
      <c r="F4" s="1577"/>
      <c r="G4" s="1577"/>
      <c r="H4" s="1577"/>
      <c r="I4" s="105"/>
      <c r="J4"/>
    </row>
    <row r="5" spans="1:10" ht="18" customHeight="1" x14ac:dyDescent="0.3">
      <c r="A5" s="37"/>
      <c r="B5" s="1884" t="s">
        <v>174</v>
      </c>
      <c r="C5" s="1884"/>
      <c r="D5" s="1884"/>
      <c r="E5" s="1884"/>
      <c r="F5" s="1884"/>
      <c r="G5" s="1884"/>
      <c r="H5" s="1884"/>
      <c r="I5" s="1884"/>
      <c r="J5" s="1884"/>
    </row>
    <row r="6" spans="1:10" ht="12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21.95" customHeight="1" x14ac:dyDescent="0.25">
      <c r="A7" s="1885" t="str">
        <f>'КФО 4'!A7:I7</f>
        <v>Муниципальное автономное дошкольное образовательное учреждение "Детский сад № 6" г. Уссурийска УГО ПК</v>
      </c>
      <c r="B7" s="1885"/>
      <c r="C7" s="1885"/>
      <c r="D7" s="1885"/>
      <c r="E7" s="1885"/>
      <c r="F7" s="1885"/>
      <c r="G7" s="1885"/>
      <c r="H7" s="1885"/>
      <c r="I7" s="1885"/>
      <c r="J7" s="1885"/>
    </row>
    <row r="8" spans="1:10" ht="15.75" x14ac:dyDescent="0.25">
      <c r="A8" s="37"/>
      <c r="B8" s="37"/>
      <c r="C8" s="1581" t="s">
        <v>169</v>
      </c>
      <c r="D8" s="1581"/>
      <c r="E8" s="1581"/>
      <c r="F8" s="1581"/>
      <c r="G8" s="1581"/>
      <c r="H8" s="1581"/>
      <c r="I8" s="1581"/>
      <c r="J8" s="37"/>
    </row>
    <row r="9" spans="1:10" ht="12" customHeight="1" x14ac:dyDescent="0.25">
      <c r="A9" s="37"/>
      <c r="B9" s="37"/>
      <c r="C9" s="40"/>
      <c r="D9" s="40"/>
      <c r="E9" s="40"/>
      <c r="F9" s="40"/>
      <c r="G9" s="40"/>
      <c r="H9" s="40"/>
      <c r="I9" s="40"/>
      <c r="J9" s="37"/>
    </row>
    <row r="10" spans="1:10" ht="21.95" customHeight="1" x14ac:dyDescent="0.3">
      <c r="A10" s="37"/>
      <c r="B10" s="37"/>
      <c r="C10" s="41" t="s">
        <v>170</v>
      </c>
      <c r="D10" s="50"/>
      <c r="E10" s="51" t="s">
        <v>1111</v>
      </c>
      <c r="F10" s="52" t="s">
        <v>1089</v>
      </c>
      <c r="G10" s="53" t="s">
        <v>973</v>
      </c>
      <c r="H10" s="115" t="s">
        <v>171</v>
      </c>
      <c r="I10" s="50"/>
      <c r="J10" s="49"/>
    </row>
    <row r="11" spans="1:10" ht="15" customHeight="1" x14ac:dyDescent="0.25">
      <c r="A11" s="37"/>
      <c r="B11" s="37"/>
      <c r="C11" s="37"/>
      <c r="D11" s="37"/>
      <c r="E11" s="42" t="s">
        <v>196</v>
      </c>
      <c r="F11" s="42" t="s">
        <v>197</v>
      </c>
      <c r="G11" s="42" t="s">
        <v>198</v>
      </c>
      <c r="H11" s="37"/>
      <c r="I11" s="37"/>
      <c r="J11" s="37"/>
    </row>
    <row r="12" spans="1:10" ht="21.95" hidden="1" customHeight="1" x14ac:dyDescent="0.25">
      <c r="A12" s="1881" t="s">
        <v>99</v>
      </c>
      <c r="B12" s="1881"/>
      <c r="C12" s="1881"/>
      <c r="D12" s="1881"/>
      <c r="E12" s="1881"/>
      <c r="F12" s="1881"/>
      <c r="G12" s="1881"/>
      <c r="H12" s="1881"/>
      <c r="I12" s="1881"/>
      <c r="J12" s="1881"/>
    </row>
    <row r="13" spans="1:10" ht="21.95" hidden="1" customHeight="1" x14ac:dyDescent="0.25">
      <c r="A13" s="1698" t="s">
        <v>0</v>
      </c>
      <c r="B13" s="1698"/>
      <c r="C13" s="1698" t="s">
        <v>77</v>
      </c>
      <c r="D13" s="1698"/>
      <c r="E13" s="1698"/>
      <c r="F13" s="1698"/>
      <c r="G13" s="1698"/>
      <c r="H13" s="1698" t="s">
        <v>104</v>
      </c>
      <c r="I13" s="1698"/>
      <c r="J13" s="1698"/>
    </row>
    <row r="14" spans="1:10" ht="21.95" hidden="1" customHeight="1" x14ac:dyDescent="0.25">
      <c r="A14" s="1698"/>
      <c r="B14" s="1698"/>
      <c r="C14" s="1698"/>
      <c r="D14" s="1698"/>
      <c r="E14" s="1698"/>
      <c r="F14" s="1698"/>
      <c r="G14" s="1698"/>
      <c r="H14" s="44">
        <f>'КФО 4'!H14</f>
        <v>2026</v>
      </c>
      <c r="I14" s="44">
        <f>'КФО 4'!I14</f>
        <v>2027</v>
      </c>
      <c r="J14" s="44">
        <f>'КФО 4'!J14</f>
        <v>2028</v>
      </c>
    </row>
    <row r="15" spans="1:10" ht="21.95" hidden="1" customHeight="1" x14ac:dyDescent="0.25">
      <c r="A15" s="1972">
        <v>211</v>
      </c>
      <c r="B15" s="1972"/>
      <c r="C15" s="1973" t="s">
        <v>100</v>
      </c>
      <c r="D15" s="1974"/>
      <c r="E15" s="1974"/>
      <c r="F15" s="1974"/>
      <c r="G15" s="1975"/>
      <c r="H15" s="56"/>
      <c r="I15" s="56"/>
      <c r="J15" s="56"/>
    </row>
    <row r="16" spans="1:10" ht="21.95" hidden="1" customHeight="1" x14ac:dyDescent="0.25">
      <c r="A16" s="1637" t="s">
        <v>1</v>
      </c>
      <c r="B16" s="1638"/>
      <c r="C16" s="1638"/>
      <c r="D16" s="1638"/>
      <c r="E16" s="1638"/>
      <c r="F16" s="1638"/>
      <c r="G16" s="1639"/>
      <c r="H16" s="38">
        <f>H15</f>
        <v>0</v>
      </c>
      <c r="I16" s="38">
        <f t="shared" ref="I16:J16" si="0">I15</f>
        <v>0</v>
      </c>
      <c r="J16" s="38">
        <f t="shared" si="0"/>
        <v>0</v>
      </c>
    </row>
    <row r="17" spans="1:13" ht="19.5" hidden="1" customHeight="1" x14ac:dyDescent="0.25">
      <c r="B17" s="57" t="s">
        <v>79</v>
      </c>
      <c r="C17" s="57"/>
      <c r="D17" s="57"/>
    </row>
    <row r="18" spans="1:13" hidden="1" x14ac:dyDescent="0.25">
      <c r="A18" s="1889" t="s">
        <v>718</v>
      </c>
      <c r="B18" s="1889"/>
      <c r="C18" s="1889"/>
      <c r="D18" s="1889"/>
      <c r="E18" s="1889"/>
      <c r="F18" s="1889"/>
      <c r="G18" s="1889"/>
      <c r="H18" s="1889"/>
      <c r="I18" s="1889"/>
      <c r="J18" s="1889"/>
    </row>
    <row r="19" spans="1:13" ht="23.25" hidden="1" customHeight="1" x14ac:dyDescent="0.25">
      <c r="A19" s="1889"/>
      <c r="B19" s="1889"/>
      <c r="C19" s="1889"/>
      <c r="D19" s="1889"/>
      <c r="E19" s="1889"/>
      <c r="F19" s="1889"/>
      <c r="G19" s="1889"/>
      <c r="H19" s="1889"/>
      <c r="I19" s="1889"/>
      <c r="J19" s="1889"/>
    </row>
    <row r="20" spans="1:13" ht="21.95" hidden="1" customHeight="1" x14ac:dyDescent="0.25">
      <c r="A20" s="1698" t="s">
        <v>0</v>
      </c>
      <c r="B20" s="1698"/>
      <c r="C20" s="1698" t="s">
        <v>77</v>
      </c>
      <c r="D20" s="1698"/>
      <c r="E20" s="1698"/>
      <c r="F20" s="1698"/>
      <c r="G20" s="1698"/>
      <c r="H20" s="1698" t="s">
        <v>104</v>
      </c>
      <c r="I20" s="1698"/>
      <c r="J20" s="1698"/>
    </row>
    <row r="21" spans="1:13" ht="21.95" hidden="1" customHeight="1" x14ac:dyDescent="0.25">
      <c r="A21" s="1698"/>
      <c r="B21" s="1698"/>
      <c r="C21" s="1698"/>
      <c r="D21" s="1698"/>
      <c r="E21" s="1698"/>
      <c r="F21" s="1698"/>
      <c r="G21" s="1698"/>
      <c r="H21" s="55">
        <f>H14</f>
        <v>2026</v>
      </c>
      <c r="I21" s="55">
        <f>I14</f>
        <v>2027</v>
      </c>
      <c r="J21" s="55">
        <f>J14</f>
        <v>2028</v>
      </c>
    </row>
    <row r="22" spans="1:13" ht="21.95" hidden="1" customHeight="1" x14ac:dyDescent="0.25">
      <c r="A22" s="1972">
        <v>213</v>
      </c>
      <c r="B22" s="1972"/>
      <c r="C22" s="1973" t="s">
        <v>101</v>
      </c>
      <c r="D22" s="1974"/>
      <c r="E22" s="1974"/>
      <c r="F22" s="1974"/>
      <c r="G22" s="1975"/>
      <c r="H22" s="56"/>
      <c r="I22" s="56"/>
      <c r="J22" s="56"/>
      <c r="K22" s="647">
        <f>H15*30.2%</f>
        <v>0</v>
      </c>
      <c r="L22" s="647">
        <f>I15*30.2%</f>
        <v>0</v>
      </c>
      <c r="M22" s="647">
        <f>J15*30.2%</f>
        <v>0</v>
      </c>
    </row>
    <row r="23" spans="1:13" ht="21.95" hidden="1" customHeight="1" x14ac:dyDescent="0.25">
      <c r="A23" s="1637" t="s">
        <v>3</v>
      </c>
      <c r="B23" s="1638"/>
      <c r="C23" s="1638"/>
      <c r="D23" s="1638"/>
      <c r="E23" s="1638"/>
      <c r="F23" s="1638"/>
      <c r="G23" s="1639"/>
      <c r="H23" s="38">
        <f>H22</f>
        <v>0</v>
      </c>
      <c r="I23" s="38">
        <f t="shared" ref="I23:J23" si="1">I22</f>
        <v>0</v>
      </c>
      <c r="J23" s="38">
        <f t="shared" si="1"/>
        <v>0</v>
      </c>
    </row>
    <row r="24" spans="1:13" ht="12" customHeight="1" x14ac:dyDescent="0.25"/>
    <row r="25" spans="1:13" ht="21.95" hidden="1" customHeight="1" x14ac:dyDescent="0.25">
      <c r="A25" s="1970" t="s">
        <v>4</v>
      </c>
      <c r="B25" s="1970"/>
      <c r="C25" s="1970"/>
      <c r="D25" s="1970"/>
      <c r="E25" s="1970"/>
      <c r="F25" s="1970"/>
      <c r="G25" s="1970"/>
      <c r="H25" s="1970"/>
      <c r="I25" s="1970"/>
      <c r="J25" s="1970"/>
    </row>
    <row r="26" spans="1:13" ht="26.1" hidden="1" customHeight="1" x14ac:dyDescent="0.25">
      <c r="A26" s="1779" t="s">
        <v>106</v>
      </c>
      <c r="B26" s="1779" t="s">
        <v>0</v>
      </c>
      <c r="C26" s="1779" t="s">
        <v>105</v>
      </c>
      <c r="D26" s="1779" t="s">
        <v>77</v>
      </c>
      <c r="E26" s="1886" t="s">
        <v>49</v>
      </c>
      <c r="F26" s="1886" t="s">
        <v>87</v>
      </c>
      <c r="G26" s="1783" t="s">
        <v>720</v>
      </c>
      <c r="H26" s="1698" t="s">
        <v>104</v>
      </c>
      <c r="I26" s="1698"/>
      <c r="J26" s="1698"/>
    </row>
    <row r="27" spans="1:13" ht="50.25" hidden="1" customHeight="1" x14ac:dyDescent="0.25">
      <c r="A27" s="1780"/>
      <c r="B27" s="1780"/>
      <c r="C27" s="1780"/>
      <c r="D27" s="1780"/>
      <c r="E27" s="1886"/>
      <c r="F27" s="1886"/>
      <c r="G27" s="1783"/>
      <c r="H27" s="55">
        <f>H14</f>
        <v>2026</v>
      </c>
      <c r="I27" s="55">
        <f t="shared" ref="I27:J27" si="2">I14</f>
        <v>2027</v>
      </c>
      <c r="J27" s="55">
        <f t="shared" si="2"/>
        <v>2028</v>
      </c>
    </row>
    <row r="28" spans="1:13" ht="37.15" hidden="1" customHeight="1" x14ac:dyDescent="0.25">
      <c r="A28" s="1743">
        <v>1</v>
      </c>
      <c r="B28" s="1734">
        <v>212</v>
      </c>
      <c r="C28" s="1743" t="s">
        <v>5</v>
      </c>
      <c r="D28" s="10" t="s">
        <v>6</v>
      </c>
      <c r="E28" s="302"/>
      <c r="F28" s="302"/>
      <c r="G28" s="301"/>
      <c r="H28" s="88"/>
      <c r="I28" s="88"/>
      <c r="J28" s="88"/>
    </row>
    <row r="29" spans="1:13" ht="48.95" hidden="1" customHeight="1" x14ac:dyDescent="0.25">
      <c r="A29" s="1744"/>
      <c r="B29" s="1735"/>
      <c r="C29" s="1745"/>
      <c r="D29" s="310" t="s">
        <v>7</v>
      </c>
      <c r="E29" s="302"/>
      <c r="F29" s="302"/>
      <c r="G29" s="301"/>
      <c r="H29" s="88"/>
      <c r="I29" s="88"/>
      <c r="J29" s="88"/>
    </row>
    <row r="30" spans="1:13" ht="21.95" hidden="1" customHeight="1" x14ac:dyDescent="0.25">
      <c r="A30" s="307"/>
      <c r="B30" s="1726" t="s">
        <v>276</v>
      </c>
      <c r="C30" s="1726"/>
      <c r="D30" s="1726"/>
      <c r="E30" s="308"/>
      <c r="F30" s="308"/>
      <c r="G30" s="309"/>
      <c r="H30" s="218">
        <f>SUM(H28:H29)</f>
        <v>0</v>
      </c>
      <c r="I30" s="218">
        <f t="shared" ref="I30:J30" si="3">SUM(I28:I29)</f>
        <v>0</v>
      </c>
      <c r="J30" s="218">
        <f t="shared" si="3"/>
        <v>0</v>
      </c>
    </row>
    <row r="31" spans="1:13" ht="48.95" hidden="1" customHeight="1" x14ac:dyDescent="0.25">
      <c r="A31" s="1746">
        <v>2</v>
      </c>
      <c r="B31" s="1734">
        <v>222</v>
      </c>
      <c r="C31" s="1743" t="s">
        <v>8</v>
      </c>
      <c r="D31" s="10" t="s">
        <v>9</v>
      </c>
      <c r="E31" s="303"/>
      <c r="F31" s="303"/>
      <c r="G31" s="304"/>
      <c r="H31" s="305"/>
      <c r="I31" s="305"/>
      <c r="J31" s="305"/>
    </row>
    <row r="32" spans="1:13" ht="18" hidden="1" customHeight="1" x14ac:dyDescent="0.25">
      <c r="A32" s="1747"/>
      <c r="B32" s="1735"/>
      <c r="C32" s="1745"/>
      <c r="D32" s="59"/>
      <c r="E32" s="303"/>
      <c r="F32" s="303"/>
      <c r="G32" s="304"/>
      <c r="H32" s="305"/>
      <c r="I32" s="305"/>
      <c r="J32" s="305"/>
    </row>
    <row r="33" spans="1:10" ht="18" hidden="1" customHeight="1" x14ac:dyDescent="0.25">
      <c r="A33" s="1747"/>
      <c r="B33" s="1735"/>
      <c r="C33" s="1745"/>
      <c r="D33" s="59"/>
      <c r="E33" s="303"/>
      <c r="F33" s="303"/>
      <c r="G33" s="304"/>
      <c r="H33" s="305"/>
      <c r="I33" s="305"/>
      <c r="J33" s="305"/>
    </row>
    <row r="34" spans="1:10" ht="18" hidden="1" customHeight="1" x14ac:dyDescent="0.25">
      <c r="A34" s="1748"/>
      <c r="B34" s="1736"/>
      <c r="C34" s="1744"/>
      <c r="D34" s="59"/>
      <c r="E34" s="303"/>
      <c r="F34" s="303"/>
      <c r="G34" s="304"/>
      <c r="H34" s="305"/>
      <c r="I34" s="305"/>
      <c r="J34" s="305"/>
    </row>
    <row r="35" spans="1:10" ht="21.95" hidden="1" customHeight="1" x14ac:dyDescent="0.25">
      <c r="A35" s="307"/>
      <c r="B35" s="1726" t="s">
        <v>402</v>
      </c>
      <c r="C35" s="1726"/>
      <c r="D35" s="1726"/>
      <c r="E35" s="308"/>
      <c r="F35" s="308"/>
      <c r="G35" s="309"/>
      <c r="H35" s="218">
        <f>SUM(H31:H34)</f>
        <v>0</v>
      </c>
      <c r="I35" s="218">
        <f t="shared" ref="I35:J35" si="4">SUM(I31:I34)</f>
        <v>0</v>
      </c>
      <c r="J35" s="218">
        <f t="shared" si="4"/>
        <v>0</v>
      </c>
    </row>
    <row r="36" spans="1:10" ht="37.5" hidden="1" customHeight="1" x14ac:dyDescent="0.25">
      <c r="A36" s="1731">
        <v>3</v>
      </c>
      <c r="B36" s="1734">
        <v>226</v>
      </c>
      <c r="C36" s="1743" t="s">
        <v>10</v>
      </c>
      <c r="D36" s="10" t="s">
        <v>11</v>
      </c>
      <c r="E36" s="60"/>
      <c r="F36" s="56"/>
      <c r="G36" s="61"/>
      <c r="H36" s="56"/>
      <c r="I36" s="56"/>
      <c r="J36" s="56"/>
    </row>
    <row r="37" spans="1:10" ht="31.15" hidden="1" customHeight="1" x14ac:dyDescent="0.25">
      <c r="A37" s="1732"/>
      <c r="B37" s="1735"/>
      <c r="C37" s="1745"/>
      <c r="D37" s="59" t="s">
        <v>951</v>
      </c>
      <c r="E37" s="60"/>
      <c r="F37" s="56"/>
      <c r="G37" s="61"/>
      <c r="H37" s="305"/>
      <c r="I37" s="56"/>
      <c r="J37" s="56"/>
    </row>
    <row r="38" spans="1:10" ht="18" hidden="1" customHeight="1" x14ac:dyDescent="0.25">
      <c r="A38" s="1733"/>
      <c r="B38" s="1736"/>
      <c r="C38" s="1744"/>
      <c r="D38" s="59"/>
      <c r="E38" s="60"/>
      <c r="F38" s="56"/>
      <c r="G38" s="61"/>
      <c r="H38" s="56"/>
      <c r="I38" s="56"/>
      <c r="J38" s="56"/>
    </row>
    <row r="39" spans="1:10" ht="21.95" hidden="1" customHeight="1" x14ac:dyDescent="0.25">
      <c r="A39" s="307"/>
      <c r="B39" s="1726" t="s">
        <v>403</v>
      </c>
      <c r="C39" s="1726"/>
      <c r="D39" s="1726"/>
      <c r="E39" s="308"/>
      <c r="F39" s="308"/>
      <c r="G39" s="309"/>
      <c r="H39" s="218">
        <f>SUM(H36:H38)</f>
        <v>0</v>
      </c>
      <c r="I39" s="218">
        <f t="shared" ref="I39:J39" si="5">SUM(I36:I38)</f>
        <v>0</v>
      </c>
      <c r="J39" s="218">
        <f t="shared" si="5"/>
        <v>0</v>
      </c>
    </row>
    <row r="40" spans="1:10" ht="36.4" hidden="1" customHeight="1" x14ac:dyDescent="0.25">
      <c r="A40" s="1731">
        <v>4</v>
      </c>
      <c r="B40" s="1734">
        <v>262</v>
      </c>
      <c r="C40" s="1737" t="s">
        <v>406</v>
      </c>
      <c r="D40" s="10" t="s">
        <v>404</v>
      </c>
      <c r="E40" s="60"/>
      <c r="F40" s="56"/>
      <c r="G40" s="61"/>
      <c r="H40" s="56"/>
      <c r="I40" s="56"/>
      <c r="J40" s="56"/>
    </row>
    <row r="41" spans="1:10" ht="22.15" hidden="1" customHeight="1" x14ac:dyDescent="0.25">
      <c r="A41" s="1732"/>
      <c r="B41" s="1735"/>
      <c r="C41" s="1738"/>
      <c r="D41" s="59"/>
      <c r="E41" s="60"/>
      <c r="F41" s="56"/>
      <c r="G41" s="61"/>
      <c r="H41" s="56"/>
      <c r="I41" s="56"/>
      <c r="J41" s="56"/>
    </row>
    <row r="42" spans="1:10" ht="22.15" hidden="1" customHeight="1" x14ac:dyDescent="0.25">
      <c r="A42" s="1733"/>
      <c r="B42" s="1736"/>
      <c r="C42" s="1739"/>
      <c r="D42" s="59"/>
      <c r="E42" s="60"/>
      <c r="F42" s="56"/>
      <c r="G42" s="61"/>
      <c r="H42" s="56"/>
      <c r="I42" s="56"/>
      <c r="J42" s="56"/>
    </row>
    <row r="43" spans="1:10" ht="21.95" hidden="1" customHeight="1" x14ac:dyDescent="0.25">
      <c r="A43" s="307"/>
      <c r="B43" s="1726" t="s">
        <v>405</v>
      </c>
      <c r="C43" s="1726"/>
      <c r="D43" s="1726"/>
      <c r="E43" s="308"/>
      <c r="F43" s="308"/>
      <c r="G43" s="309"/>
      <c r="H43" s="218">
        <f>SUM(H40:H42)</f>
        <v>0</v>
      </c>
      <c r="I43" s="218">
        <f t="shared" ref="I43:J43" si="6">SUM(I40:I42)</f>
        <v>0</v>
      </c>
      <c r="J43" s="218">
        <f t="shared" si="6"/>
        <v>0</v>
      </c>
    </row>
    <row r="44" spans="1:10" ht="29.65" hidden="1" customHeight="1" x14ac:dyDescent="0.25">
      <c r="A44" s="1731">
        <v>5</v>
      </c>
      <c r="B44" s="1734">
        <v>266</v>
      </c>
      <c r="C44" s="1740" t="s">
        <v>407</v>
      </c>
      <c r="D44" s="311" t="s">
        <v>408</v>
      </c>
      <c r="E44" s="60"/>
      <c r="F44" s="56"/>
      <c r="G44" s="61"/>
      <c r="H44" s="56"/>
      <c r="I44" s="56"/>
      <c r="J44" s="56"/>
    </row>
    <row r="45" spans="1:10" ht="54" hidden="1" customHeight="1" x14ac:dyDescent="0.25">
      <c r="A45" s="1732"/>
      <c r="B45" s="1735"/>
      <c r="C45" s="1741"/>
      <c r="D45" s="10" t="s">
        <v>80</v>
      </c>
      <c r="E45" s="60"/>
      <c r="F45" s="56"/>
      <c r="G45" s="61"/>
      <c r="H45" s="56"/>
      <c r="I45" s="56"/>
      <c r="J45" s="56"/>
    </row>
    <row r="46" spans="1:10" ht="18" hidden="1" customHeight="1" x14ac:dyDescent="0.25">
      <c r="A46" s="1733"/>
      <c r="B46" s="1736"/>
      <c r="C46" s="1742"/>
      <c r="D46" s="59"/>
      <c r="E46" s="60"/>
      <c r="F46" s="56"/>
      <c r="G46" s="61"/>
      <c r="H46" s="56"/>
      <c r="I46" s="56"/>
      <c r="J46" s="56"/>
    </row>
    <row r="47" spans="1:10" ht="21.95" hidden="1" customHeight="1" x14ac:dyDescent="0.25">
      <c r="A47" s="307"/>
      <c r="B47" s="1726" t="s">
        <v>409</v>
      </c>
      <c r="C47" s="1726"/>
      <c r="D47" s="1726"/>
      <c r="E47" s="308"/>
      <c r="F47" s="308"/>
      <c r="G47" s="309"/>
      <c r="H47" s="218">
        <f>SUM(H44:H46)</f>
        <v>0</v>
      </c>
      <c r="I47" s="218">
        <f t="shared" ref="I47:J47" si="7">SUM(I44:I46)</f>
        <v>0</v>
      </c>
      <c r="J47" s="218">
        <f t="shared" si="7"/>
        <v>0</v>
      </c>
    </row>
    <row r="48" spans="1:10" ht="51.4" hidden="1" customHeight="1" x14ac:dyDescent="0.25">
      <c r="A48" s="1731">
        <v>6</v>
      </c>
      <c r="B48" s="1734">
        <v>290</v>
      </c>
      <c r="C48" s="1743" t="s">
        <v>12</v>
      </c>
      <c r="D48" s="10" t="s">
        <v>13</v>
      </c>
      <c r="E48" s="60"/>
      <c r="F48" s="56"/>
      <c r="G48" s="61"/>
      <c r="H48" s="56"/>
      <c r="I48" s="56"/>
      <c r="J48" s="56"/>
    </row>
    <row r="49" spans="1:10" ht="18" hidden="1" customHeight="1" x14ac:dyDescent="0.25">
      <c r="A49" s="1733"/>
      <c r="B49" s="1736"/>
      <c r="C49" s="1744"/>
      <c r="D49" s="59"/>
      <c r="E49" s="60"/>
      <c r="F49" s="56"/>
      <c r="G49" s="61"/>
      <c r="H49" s="56"/>
      <c r="I49" s="56"/>
      <c r="J49" s="56"/>
    </row>
    <row r="50" spans="1:10" ht="21.95" hidden="1" customHeight="1" x14ac:dyDescent="0.25">
      <c r="A50" s="307"/>
      <c r="B50" s="1726" t="s">
        <v>410</v>
      </c>
      <c r="C50" s="1726"/>
      <c r="D50" s="1726"/>
      <c r="E50" s="308"/>
      <c r="F50" s="308"/>
      <c r="G50" s="309"/>
      <c r="H50" s="218">
        <f>SUM(H48:H49)</f>
        <v>0</v>
      </c>
      <c r="I50" s="218">
        <f t="shared" ref="I50:J50" si="8">SUM(I48:I49)</f>
        <v>0</v>
      </c>
      <c r="J50" s="218">
        <f t="shared" si="8"/>
        <v>0</v>
      </c>
    </row>
    <row r="51" spans="1:10" ht="21.95" hidden="1" customHeight="1" x14ac:dyDescent="0.25">
      <c r="A51" s="1873" t="s">
        <v>14</v>
      </c>
      <c r="B51" s="1874"/>
      <c r="C51" s="1874"/>
      <c r="D51" s="1874"/>
      <c r="E51" s="1874"/>
      <c r="F51" s="1874"/>
      <c r="G51" s="1875"/>
      <c r="H51" s="8">
        <f>H30+H35+H39+H43+H47+H50</f>
        <v>0</v>
      </c>
      <c r="I51" s="8">
        <f t="shared" ref="I51:J51" si="9">I30+I35+I39+I43+I47+I50</f>
        <v>0</v>
      </c>
      <c r="J51" s="8">
        <f t="shared" si="9"/>
        <v>0</v>
      </c>
    </row>
    <row r="52" spans="1:10" ht="12" hidden="1" customHeight="1" x14ac:dyDescent="0.25"/>
    <row r="53" spans="1:10" ht="44.1" hidden="1" customHeight="1" x14ac:dyDescent="0.25">
      <c r="A53" s="1971" t="s">
        <v>107</v>
      </c>
      <c r="B53" s="1971"/>
      <c r="C53" s="1971"/>
      <c r="D53" s="1971"/>
      <c r="E53" s="1971"/>
      <c r="F53" s="1971"/>
      <c r="G53" s="1971"/>
      <c r="H53" s="1971"/>
      <c r="I53" s="1971"/>
      <c r="J53" s="1971"/>
    </row>
    <row r="54" spans="1:10" ht="26.1" hidden="1" customHeight="1" x14ac:dyDescent="0.25">
      <c r="A54" s="1779" t="s">
        <v>106</v>
      </c>
      <c r="B54" s="1779" t="s">
        <v>0</v>
      </c>
      <c r="C54" s="1779" t="s">
        <v>105</v>
      </c>
      <c r="D54" s="1779" t="s">
        <v>77</v>
      </c>
      <c r="E54" s="1886" t="s">
        <v>49</v>
      </c>
      <c r="F54" s="1886" t="s">
        <v>88</v>
      </c>
      <c r="G54" s="1783" t="s">
        <v>719</v>
      </c>
      <c r="H54" s="1698" t="s">
        <v>104</v>
      </c>
      <c r="I54" s="1698"/>
      <c r="J54" s="1698"/>
    </row>
    <row r="55" spans="1:10" ht="34.700000000000003" hidden="1" customHeight="1" x14ac:dyDescent="0.25">
      <c r="A55" s="1780"/>
      <c r="B55" s="1780"/>
      <c r="C55" s="1780"/>
      <c r="D55" s="1780"/>
      <c r="E55" s="1886"/>
      <c r="F55" s="1886"/>
      <c r="G55" s="1783"/>
      <c r="H55" s="55">
        <f>H14</f>
        <v>2026</v>
      </c>
      <c r="I55" s="55">
        <f t="shared" ref="I55:J55" si="10">I14</f>
        <v>2027</v>
      </c>
      <c r="J55" s="55">
        <f t="shared" si="10"/>
        <v>2028</v>
      </c>
    </row>
    <row r="56" spans="1:10" ht="51.6" hidden="1" customHeight="1" x14ac:dyDescent="0.25">
      <c r="A56" s="99">
        <v>1</v>
      </c>
      <c r="B56" s="100">
        <v>290</v>
      </c>
      <c r="C56" s="96" t="s">
        <v>12</v>
      </c>
      <c r="D56" s="59" t="s">
        <v>13</v>
      </c>
      <c r="E56" s="60"/>
      <c r="F56" s="56"/>
      <c r="G56" s="61"/>
      <c r="H56" s="56"/>
      <c r="I56" s="56"/>
      <c r="J56" s="56"/>
    </row>
    <row r="57" spans="1:10" ht="21.95" hidden="1" customHeight="1" x14ac:dyDescent="0.25">
      <c r="A57" s="1967" t="s">
        <v>15</v>
      </c>
      <c r="B57" s="1968"/>
      <c r="C57" s="1968"/>
      <c r="D57" s="1968"/>
      <c r="E57" s="1968"/>
      <c r="F57" s="1968"/>
      <c r="G57" s="1969"/>
      <c r="H57" s="62">
        <f>SUM(H56:H56)</f>
        <v>0</v>
      </c>
      <c r="I57" s="62">
        <f>SUM(I56:I56)</f>
        <v>0</v>
      </c>
      <c r="J57" s="62">
        <f>SUM(J56:J56)</f>
        <v>0</v>
      </c>
    </row>
    <row r="58" spans="1:10" ht="12" hidden="1" customHeight="1" x14ac:dyDescent="0.25"/>
    <row r="59" spans="1:10" ht="21.95" hidden="1" customHeight="1" x14ac:dyDescent="0.25">
      <c r="A59" s="1889" t="s">
        <v>16</v>
      </c>
      <c r="B59" s="1889"/>
      <c r="C59" s="1889"/>
      <c r="D59" s="1889"/>
      <c r="E59" s="1889"/>
      <c r="F59" s="1889"/>
      <c r="G59" s="1889"/>
      <c r="H59" s="1889"/>
      <c r="I59" s="1889"/>
      <c r="J59" s="1889"/>
    </row>
    <row r="60" spans="1:10" ht="26.1" hidden="1" customHeight="1" x14ac:dyDescent="0.25">
      <c r="A60" s="1779" t="s">
        <v>106</v>
      </c>
      <c r="B60" s="1779" t="s">
        <v>0</v>
      </c>
      <c r="C60" s="1779" t="s">
        <v>105</v>
      </c>
      <c r="D60" s="1779" t="s">
        <v>77</v>
      </c>
      <c r="E60" s="1886" t="s">
        <v>49</v>
      </c>
      <c r="F60" s="1886" t="s">
        <v>88</v>
      </c>
      <c r="G60" s="1783" t="s">
        <v>721</v>
      </c>
      <c r="H60" s="1698" t="s">
        <v>104</v>
      </c>
      <c r="I60" s="1698"/>
      <c r="J60" s="1698"/>
    </row>
    <row r="61" spans="1:10" ht="41.45" hidden="1" customHeight="1" x14ac:dyDescent="0.25">
      <c r="A61" s="1780"/>
      <c r="B61" s="1780"/>
      <c r="C61" s="1780"/>
      <c r="D61" s="1780"/>
      <c r="E61" s="1886"/>
      <c r="F61" s="1886"/>
      <c r="G61" s="1783"/>
      <c r="H61" s="55">
        <f>H14</f>
        <v>2026</v>
      </c>
      <c r="I61" s="55">
        <f t="shared" ref="I61:J61" si="11">I14</f>
        <v>2027</v>
      </c>
      <c r="J61" s="55">
        <f t="shared" si="11"/>
        <v>2028</v>
      </c>
    </row>
    <row r="62" spans="1:10" ht="51.95" hidden="1" customHeight="1" x14ac:dyDescent="0.25">
      <c r="A62" s="99">
        <v>1</v>
      </c>
      <c r="B62" s="100">
        <v>290</v>
      </c>
      <c r="C62" s="96" t="s">
        <v>12</v>
      </c>
      <c r="D62" s="59" t="s">
        <v>17</v>
      </c>
      <c r="E62" s="60"/>
      <c r="F62" s="56"/>
      <c r="G62" s="61"/>
      <c r="H62" s="56"/>
      <c r="I62" s="56"/>
      <c r="J62" s="56"/>
    </row>
    <row r="63" spans="1:10" ht="21.95" hidden="1" customHeight="1" x14ac:dyDescent="0.25">
      <c r="A63" s="1870" t="s">
        <v>274</v>
      </c>
      <c r="B63" s="1871"/>
      <c r="C63" s="1871"/>
      <c r="D63" s="1871"/>
      <c r="E63" s="1871"/>
      <c r="F63" s="1871"/>
      <c r="G63" s="1872"/>
      <c r="H63" s="8">
        <f>SUM(H62:H62)</f>
        <v>0</v>
      </c>
      <c r="I63" s="8">
        <f>SUM(I62:I62)</f>
        <v>0</v>
      </c>
      <c r="J63" s="8">
        <f>SUM(J62:J62)</f>
        <v>0</v>
      </c>
    </row>
    <row r="64" spans="1:10" ht="12" hidden="1" customHeight="1" x14ac:dyDescent="0.25"/>
    <row r="65" spans="1:10" ht="50.1" hidden="1" customHeight="1" x14ac:dyDescent="0.25">
      <c r="A65" s="1966" t="s">
        <v>108</v>
      </c>
      <c r="B65" s="1966"/>
      <c r="C65" s="1966"/>
      <c r="D65" s="1966"/>
      <c r="E65" s="1966"/>
      <c r="F65" s="1966"/>
      <c r="G65" s="1966"/>
      <c r="H65" s="1966"/>
      <c r="I65" s="1966"/>
      <c r="J65" s="1966"/>
    </row>
    <row r="66" spans="1:10" ht="21.95" hidden="1" customHeight="1" x14ac:dyDescent="0.25">
      <c r="A66" s="1779" t="s">
        <v>106</v>
      </c>
      <c r="B66" s="1779" t="s">
        <v>0</v>
      </c>
      <c r="C66" s="1779" t="s">
        <v>105</v>
      </c>
      <c r="D66" s="1779" t="s">
        <v>77</v>
      </c>
      <c r="E66" s="1784"/>
      <c r="F66" s="1886" t="s">
        <v>35</v>
      </c>
      <c r="G66" s="1886" t="s">
        <v>89</v>
      </c>
      <c r="H66" s="1698" t="s">
        <v>104</v>
      </c>
      <c r="I66" s="1698"/>
      <c r="J66" s="1698"/>
    </row>
    <row r="67" spans="1:10" ht="21.95" hidden="1" customHeight="1" x14ac:dyDescent="0.25">
      <c r="A67" s="1780"/>
      <c r="B67" s="1780"/>
      <c r="C67" s="1780"/>
      <c r="D67" s="1964"/>
      <c r="E67" s="1965"/>
      <c r="F67" s="1886"/>
      <c r="G67" s="1886"/>
      <c r="H67" s="55">
        <f>H14</f>
        <v>2026</v>
      </c>
      <c r="I67" s="55">
        <f t="shared" ref="I67:J67" si="12">I14</f>
        <v>2027</v>
      </c>
      <c r="J67" s="55">
        <f t="shared" si="12"/>
        <v>2028</v>
      </c>
    </row>
    <row r="68" spans="1:10" ht="84.2" hidden="1" customHeight="1" x14ac:dyDescent="0.25">
      <c r="A68" s="99">
        <v>1</v>
      </c>
      <c r="B68" s="100">
        <v>290</v>
      </c>
      <c r="C68" s="96" t="s">
        <v>12</v>
      </c>
      <c r="D68" s="1962" t="s">
        <v>18</v>
      </c>
      <c r="E68" s="1963"/>
      <c r="F68" s="56"/>
      <c r="G68" s="61"/>
      <c r="H68" s="56"/>
      <c r="I68" s="56"/>
      <c r="J68" s="56"/>
    </row>
    <row r="69" spans="1:10" ht="21.95" hidden="1" customHeight="1" x14ac:dyDescent="0.25">
      <c r="A69" s="1637" t="s">
        <v>19</v>
      </c>
      <c r="B69" s="1638"/>
      <c r="C69" s="1638"/>
      <c r="D69" s="1638"/>
      <c r="E69" s="1638"/>
      <c r="F69" s="1638"/>
      <c r="G69" s="1639"/>
      <c r="H69" s="8">
        <f>SUM(H68:H68)</f>
        <v>0</v>
      </c>
      <c r="I69" s="8">
        <f>SUM(I68:I68)</f>
        <v>0</v>
      </c>
      <c r="J69" s="8">
        <f>SUM(J68:J68)</f>
        <v>0</v>
      </c>
    </row>
    <row r="70" spans="1:10" ht="12" hidden="1" customHeight="1" x14ac:dyDescent="0.25"/>
    <row r="71" spans="1:10" ht="21.95" hidden="1" customHeight="1" x14ac:dyDescent="0.25">
      <c r="A71" s="1889" t="s">
        <v>20</v>
      </c>
      <c r="B71" s="1889"/>
      <c r="C71" s="1889"/>
      <c r="D71" s="1889"/>
      <c r="E71" s="1889"/>
      <c r="F71" s="1889"/>
      <c r="G71" s="1889"/>
      <c r="H71" s="1889"/>
      <c r="I71" s="1889"/>
      <c r="J71" s="1958"/>
    </row>
    <row r="72" spans="1:10" ht="21.95" hidden="1" customHeight="1" x14ac:dyDescent="0.25">
      <c r="A72" s="1779" t="s">
        <v>106</v>
      </c>
      <c r="B72" s="1779" t="s">
        <v>0</v>
      </c>
      <c r="C72" s="1779" t="s">
        <v>105</v>
      </c>
      <c r="D72" s="1779" t="s">
        <v>77</v>
      </c>
      <c r="E72" s="1784"/>
      <c r="F72" s="1886" t="s">
        <v>21</v>
      </c>
      <c r="G72" s="1886" t="s">
        <v>22</v>
      </c>
      <c r="H72" s="1698" t="s">
        <v>104</v>
      </c>
      <c r="I72" s="1698"/>
      <c r="J72" s="1698"/>
    </row>
    <row r="73" spans="1:10" ht="23.25" hidden="1" customHeight="1" x14ac:dyDescent="0.25">
      <c r="A73" s="1780"/>
      <c r="B73" s="1780"/>
      <c r="C73" s="1780"/>
      <c r="D73" s="1964"/>
      <c r="E73" s="1965"/>
      <c r="F73" s="1886"/>
      <c r="G73" s="1886"/>
      <c r="H73" s="55">
        <f>H14</f>
        <v>2026</v>
      </c>
      <c r="I73" s="55">
        <f t="shared" ref="I73:J73" si="13">I14</f>
        <v>2027</v>
      </c>
      <c r="J73" s="55">
        <f t="shared" si="13"/>
        <v>2028</v>
      </c>
    </row>
    <row r="74" spans="1:10" ht="21.95" hidden="1" customHeight="1" x14ac:dyDescent="0.25">
      <c r="A74" s="16">
        <v>1</v>
      </c>
      <c r="B74" s="1734">
        <v>290</v>
      </c>
      <c r="C74" s="14" t="s">
        <v>12</v>
      </c>
      <c r="D74" s="1860" t="s">
        <v>23</v>
      </c>
      <c r="E74" s="1861"/>
      <c r="F74" s="63"/>
      <c r="G74" s="64">
        <f>'КФО 4'!G95</f>
        <v>2.1999999999999999E-2</v>
      </c>
      <c r="H74" s="56"/>
      <c r="I74" s="56"/>
      <c r="J74" s="56"/>
    </row>
    <row r="75" spans="1:10" ht="21.95" hidden="1" customHeight="1" x14ac:dyDescent="0.25">
      <c r="A75" s="16">
        <v>2</v>
      </c>
      <c r="B75" s="1736"/>
      <c r="C75" s="14" t="s">
        <v>12</v>
      </c>
      <c r="D75" s="1860" t="s">
        <v>24</v>
      </c>
      <c r="E75" s="1861"/>
      <c r="F75" s="56"/>
      <c r="G75" s="64" t="s">
        <v>109</v>
      </c>
      <c r="H75" s="56"/>
      <c r="I75" s="56"/>
      <c r="J75" s="56"/>
    </row>
    <row r="76" spans="1:10" ht="21.95" hidden="1" customHeight="1" x14ac:dyDescent="0.25">
      <c r="A76" s="1637" t="s">
        <v>25</v>
      </c>
      <c r="B76" s="1638"/>
      <c r="C76" s="1638"/>
      <c r="D76" s="1638"/>
      <c r="E76" s="1638"/>
      <c r="F76" s="1638"/>
      <c r="G76" s="1639"/>
      <c r="H76" s="8">
        <f>H74+H75</f>
        <v>0</v>
      </c>
      <c r="I76" s="8">
        <f t="shared" ref="I76:J76" si="14">I74+I75</f>
        <v>0</v>
      </c>
      <c r="J76" s="8">
        <f t="shared" si="14"/>
        <v>0</v>
      </c>
    </row>
    <row r="77" spans="1:10" ht="12" hidden="1" customHeight="1" x14ac:dyDescent="0.25"/>
    <row r="78" spans="1:10" ht="21.95" hidden="1" customHeight="1" x14ac:dyDescent="0.25">
      <c r="A78" s="1889" t="s">
        <v>26</v>
      </c>
      <c r="B78" s="1889"/>
      <c r="C78" s="1889"/>
      <c r="D78" s="1889"/>
      <c r="E78" s="1889"/>
      <c r="F78" s="1889"/>
      <c r="G78" s="1889"/>
      <c r="H78" s="1889"/>
      <c r="I78" s="1889"/>
      <c r="J78" s="1958"/>
    </row>
    <row r="79" spans="1:10" ht="21.95" hidden="1" customHeight="1" x14ac:dyDescent="0.25">
      <c r="A79" s="1779" t="s">
        <v>106</v>
      </c>
      <c r="B79" s="1779" t="s">
        <v>0</v>
      </c>
      <c r="C79" s="1779" t="s">
        <v>105</v>
      </c>
      <c r="D79" s="1781" t="s">
        <v>77</v>
      </c>
      <c r="E79" s="1781"/>
      <c r="F79" s="1960" t="s">
        <v>27</v>
      </c>
      <c r="G79" s="1832" t="s">
        <v>28</v>
      </c>
      <c r="H79" s="1698" t="s">
        <v>104</v>
      </c>
      <c r="I79" s="1698"/>
      <c r="J79" s="1698"/>
    </row>
    <row r="80" spans="1:10" ht="44.25" hidden="1" customHeight="1" x14ac:dyDescent="0.25">
      <c r="A80" s="1780"/>
      <c r="B80" s="1780"/>
      <c r="C80" s="1780"/>
      <c r="D80" s="1781"/>
      <c r="E80" s="1781"/>
      <c r="F80" s="1961"/>
      <c r="G80" s="1834"/>
      <c r="H80" s="55">
        <f>H14</f>
        <v>2026</v>
      </c>
      <c r="I80" s="55">
        <f t="shared" ref="I80:J80" si="15">I14</f>
        <v>2027</v>
      </c>
      <c r="J80" s="55">
        <f t="shared" si="15"/>
        <v>2028</v>
      </c>
    </row>
    <row r="81" spans="1:10" ht="21.95" hidden="1" customHeight="1" x14ac:dyDescent="0.25">
      <c r="A81" s="99">
        <v>1</v>
      </c>
      <c r="B81" s="1959">
        <v>290</v>
      </c>
      <c r="C81" s="96" t="s">
        <v>12</v>
      </c>
      <c r="D81" s="1688" t="s">
        <v>29</v>
      </c>
      <c r="E81" s="1688"/>
      <c r="F81" s="4"/>
      <c r="G81" s="2"/>
      <c r="H81" s="56"/>
      <c r="I81" s="56"/>
      <c r="J81" s="56"/>
    </row>
    <row r="82" spans="1:10" ht="35.85" hidden="1" customHeight="1" x14ac:dyDescent="0.25">
      <c r="A82" s="99">
        <v>2</v>
      </c>
      <c r="B82" s="1959"/>
      <c r="C82" s="96" t="s">
        <v>12</v>
      </c>
      <c r="D82" s="1856" t="s">
        <v>81</v>
      </c>
      <c r="E82" s="1857"/>
      <c r="F82" s="3" t="s">
        <v>30</v>
      </c>
      <c r="G82" s="1" t="s">
        <v>30</v>
      </c>
      <c r="H82" s="56"/>
      <c r="I82" s="56"/>
      <c r="J82" s="56"/>
    </row>
    <row r="83" spans="1:10" ht="21.95" hidden="1" customHeight="1" x14ac:dyDescent="0.25">
      <c r="A83" s="99">
        <v>3</v>
      </c>
      <c r="B83" s="1959"/>
      <c r="C83" s="96" t="s">
        <v>12</v>
      </c>
      <c r="D83" s="1660"/>
      <c r="E83" s="1662"/>
      <c r="F83" s="3" t="s">
        <v>30</v>
      </c>
      <c r="G83" s="1" t="s">
        <v>30</v>
      </c>
      <c r="H83" s="56"/>
      <c r="I83" s="56"/>
      <c r="J83" s="56"/>
    </row>
    <row r="84" spans="1:10" ht="21.95" hidden="1" customHeight="1" x14ac:dyDescent="0.25">
      <c r="A84" s="1637" t="s">
        <v>31</v>
      </c>
      <c r="B84" s="1638"/>
      <c r="C84" s="1638"/>
      <c r="D84" s="1638"/>
      <c r="E84" s="1638"/>
      <c r="F84" s="1638"/>
      <c r="G84" s="1639"/>
      <c r="H84" s="8">
        <f>SUM(H81:H83)</f>
        <v>0</v>
      </c>
      <c r="I84" s="8">
        <f t="shared" ref="I84:J84" si="16">SUM(I81:I83)</f>
        <v>0</v>
      </c>
      <c r="J84" s="8">
        <f t="shared" si="16"/>
        <v>0</v>
      </c>
    </row>
    <row r="85" spans="1:10" ht="12" hidden="1" customHeight="1" x14ac:dyDescent="0.25"/>
    <row r="86" spans="1:10" ht="21.95" hidden="1" customHeight="1" x14ac:dyDescent="0.25">
      <c r="A86" s="1889" t="s">
        <v>32</v>
      </c>
      <c r="B86" s="1889"/>
      <c r="C86" s="1889"/>
      <c r="D86" s="1889"/>
      <c r="E86" s="1889"/>
      <c r="F86" s="1889"/>
      <c r="G86" s="1889"/>
      <c r="H86" s="1889"/>
      <c r="I86" s="1889"/>
      <c r="J86" s="1958"/>
    </row>
    <row r="87" spans="1:10" ht="21.95" hidden="1" customHeight="1" x14ac:dyDescent="0.25">
      <c r="A87" s="1779" t="s">
        <v>106</v>
      </c>
      <c r="B87" s="1779" t="s">
        <v>0</v>
      </c>
      <c r="C87" s="1779" t="s">
        <v>105</v>
      </c>
      <c r="D87" s="1698" t="s">
        <v>77</v>
      </c>
      <c r="E87" s="1698"/>
      <c r="F87" s="1698"/>
      <c r="G87" s="1698"/>
      <c r="H87" s="1698" t="s">
        <v>104</v>
      </c>
      <c r="I87" s="1698"/>
      <c r="J87" s="1698"/>
    </row>
    <row r="88" spans="1:10" ht="21.95" hidden="1" customHeight="1" x14ac:dyDescent="0.25">
      <c r="A88" s="1780"/>
      <c r="B88" s="1780"/>
      <c r="C88" s="1780"/>
      <c r="D88" s="1698"/>
      <c r="E88" s="1698"/>
      <c r="F88" s="1698"/>
      <c r="G88" s="1698"/>
      <c r="H88" s="55">
        <f>H14</f>
        <v>2026</v>
      </c>
      <c r="I88" s="55">
        <f t="shared" ref="I88:J88" si="17">I14</f>
        <v>2027</v>
      </c>
      <c r="J88" s="55">
        <f t="shared" si="17"/>
        <v>2028</v>
      </c>
    </row>
    <row r="89" spans="1:10" ht="21.95" hidden="1" customHeight="1" x14ac:dyDescent="0.25">
      <c r="A89" s="99">
        <v>1</v>
      </c>
      <c r="B89" s="1829">
        <v>290</v>
      </c>
      <c r="C89" s="96" t="s">
        <v>12</v>
      </c>
      <c r="D89" s="1893" t="s">
        <v>97</v>
      </c>
      <c r="E89" s="1894"/>
      <c r="F89" s="1894"/>
      <c r="G89" s="1895"/>
      <c r="H89" s="56"/>
      <c r="I89" s="56"/>
      <c r="J89" s="56"/>
    </row>
    <row r="90" spans="1:10" ht="21.95" hidden="1" customHeight="1" x14ac:dyDescent="0.25">
      <c r="A90" s="99">
        <v>2</v>
      </c>
      <c r="B90" s="1831"/>
      <c r="C90" s="96" t="s">
        <v>12</v>
      </c>
      <c r="D90" s="1665"/>
      <c r="E90" s="1624"/>
      <c r="F90" s="1624"/>
      <c r="G90" s="1625"/>
      <c r="H90" s="56"/>
      <c r="I90" s="56"/>
      <c r="J90" s="56"/>
    </row>
    <row r="91" spans="1:10" ht="21.95" hidden="1" customHeight="1" x14ac:dyDescent="0.25">
      <c r="A91" s="1637" t="s">
        <v>33</v>
      </c>
      <c r="B91" s="1638"/>
      <c r="C91" s="1638"/>
      <c r="D91" s="1638"/>
      <c r="E91" s="1638"/>
      <c r="F91" s="1638"/>
      <c r="G91" s="1639"/>
      <c r="H91" s="8">
        <f>SUM(H89:H90)</f>
        <v>0</v>
      </c>
      <c r="I91" s="8">
        <f t="shared" ref="I91:J91" si="18">SUM(I89:I90)</f>
        <v>0</v>
      </c>
      <c r="J91" s="8">
        <f t="shared" si="18"/>
        <v>0</v>
      </c>
    </row>
    <row r="92" spans="1:10" ht="12" hidden="1" customHeight="1" x14ac:dyDescent="0.25"/>
    <row r="93" spans="1:10" ht="39.75" customHeight="1" x14ac:dyDescent="0.25">
      <c r="A93" s="1953" t="s">
        <v>34</v>
      </c>
      <c r="B93" s="1953"/>
      <c r="C93" s="1953"/>
      <c r="D93" s="1953"/>
      <c r="E93" s="1953"/>
      <c r="F93" s="1953"/>
      <c r="G93" s="1953"/>
      <c r="H93" s="1953"/>
      <c r="I93" s="1953"/>
      <c r="J93" s="1954"/>
    </row>
    <row r="94" spans="1:10" ht="21.95" customHeight="1" x14ac:dyDescent="0.25">
      <c r="A94" s="1779" t="s">
        <v>106</v>
      </c>
      <c r="B94" s="1781" t="s">
        <v>0</v>
      </c>
      <c r="C94" s="1781" t="s">
        <v>105</v>
      </c>
      <c r="D94" s="1698" t="s">
        <v>77</v>
      </c>
      <c r="E94" s="1781" t="s">
        <v>82</v>
      </c>
      <c r="F94" s="1782" t="s">
        <v>35</v>
      </c>
      <c r="G94" s="1783" t="s">
        <v>533</v>
      </c>
      <c r="H94" s="1698" t="s">
        <v>104</v>
      </c>
      <c r="I94" s="1698"/>
      <c r="J94" s="1698"/>
    </row>
    <row r="95" spans="1:10" ht="21.95" customHeight="1" x14ac:dyDescent="0.25">
      <c r="A95" s="1780"/>
      <c r="B95" s="1781"/>
      <c r="C95" s="1781"/>
      <c r="D95" s="1698"/>
      <c r="E95" s="1781"/>
      <c r="F95" s="1782"/>
      <c r="G95" s="1783"/>
      <c r="H95" s="55">
        <f>H14</f>
        <v>2026</v>
      </c>
      <c r="I95" s="55">
        <f t="shared" ref="I95:J95" si="19">I14</f>
        <v>2027</v>
      </c>
      <c r="J95" s="55">
        <f t="shared" si="19"/>
        <v>2028</v>
      </c>
    </row>
    <row r="96" spans="1:10" ht="20.25" customHeight="1" x14ac:dyDescent="0.25">
      <c r="A96" s="1946">
        <v>1</v>
      </c>
      <c r="B96" s="1829">
        <v>225</v>
      </c>
      <c r="C96" s="1832" t="s">
        <v>700</v>
      </c>
      <c r="D96" s="1955" t="s">
        <v>37</v>
      </c>
      <c r="E96" s="1956"/>
      <c r="F96" s="1957"/>
      <c r="G96" s="962"/>
      <c r="H96" s="26" t="s">
        <v>30</v>
      </c>
      <c r="I96" s="26" t="s">
        <v>30</v>
      </c>
      <c r="J96" s="26" t="s">
        <v>30</v>
      </c>
    </row>
    <row r="97" spans="1:10" ht="20.25" customHeight="1" x14ac:dyDescent="0.25">
      <c r="A97" s="1947"/>
      <c r="B97" s="1830"/>
      <c r="C97" s="1833"/>
      <c r="D97" s="963" t="s">
        <v>117</v>
      </c>
      <c r="E97" s="963" t="s">
        <v>117</v>
      </c>
      <c r="F97" s="963" t="s">
        <v>117</v>
      </c>
      <c r="G97" s="963" t="s">
        <v>117</v>
      </c>
      <c r="H97" s="964">
        <f>SUM(H98:H103)</f>
        <v>0</v>
      </c>
      <c r="I97" s="964">
        <f t="shared" ref="I97:J97" si="20">SUM(I98:I103)</f>
        <v>0</v>
      </c>
      <c r="J97" s="964">
        <f t="shared" si="20"/>
        <v>0</v>
      </c>
    </row>
    <row r="98" spans="1:10" ht="27.95" hidden="1" customHeight="1" x14ac:dyDescent="0.25">
      <c r="A98" s="1947"/>
      <c r="B98" s="1830"/>
      <c r="C98" s="1833"/>
      <c r="D98" s="65"/>
      <c r="E98" s="66" t="s">
        <v>95</v>
      </c>
      <c r="F98" s="60"/>
      <c r="G98" s="107" t="e">
        <f t="shared" ref="G98:G103" si="21">H98/F98</f>
        <v>#DIV/0!</v>
      </c>
      <c r="H98" s="56"/>
      <c r="I98" s="56"/>
      <c r="J98" s="56"/>
    </row>
    <row r="99" spans="1:10" ht="27.95" hidden="1" customHeight="1" x14ac:dyDescent="0.25">
      <c r="A99" s="1947"/>
      <c r="B99" s="1830"/>
      <c r="C99" s="1833"/>
      <c r="D99" s="65"/>
      <c r="E99" s="66" t="s">
        <v>95</v>
      </c>
      <c r="F99" s="60"/>
      <c r="G99" s="107" t="e">
        <f t="shared" si="21"/>
        <v>#DIV/0!</v>
      </c>
      <c r="H99" s="56"/>
      <c r="I99" s="56"/>
      <c r="J99" s="56"/>
    </row>
    <row r="100" spans="1:10" ht="27.95" hidden="1" customHeight="1" x14ac:dyDescent="0.25">
      <c r="A100" s="1947"/>
      <c r="B100" s="1830"/>
      <c r="C100" s="1833"/>
      <c r="D100" s="65"/>
      <c r="E100" s="66" t="s">
        <v>95</v>
      </c>
      <c r="F100" s="60"/>
      <c r="G100" s="107" t="e">
        <f t="shared" si="21"/>
        <v>#DIV/0!</v>
      </c>
      <c r="H100" s="56"/>
      <c r="I100" s="56"/>
      <c r="J100" s="56"/>
    </row>
    <row r="101" spans="1:10" ht="27.95" hidden="1" customHeight="1" x14ac:dyDescent="0.25">
      <c r="A101" s="1947"/>
      <c r="B101" s="1830"/>
      <c r="C101" s="1833"/>
      <c r="D101" s="65"/>
      <c r="E101" s="66" t="s">
        <v>95</v>
      </c>
      <c r="F101" s="60"/>
      <c r="G101" s="107" t="e">
        <f t="shared" si="21"/>
        <v>#DIV/0!</v>
      </c>
      <c r="H101" s="56"/>
      <c r="I101" s="56"/>
      <c r="J101" s="56"/>
    </row>
    <row r="102" spans="1:10" ht="27.95" hidden="1" customHeight="1" x14ac:dyDescent="0.25">
      <c r="A102" s="1947"/>
      <c r="B102" s="1830"/>
      <c r="C102" s="1833"/>
      <c r="D102" s="65"/>
      <c r="E102" s="66" t="s">
        <v>95</v>
      </c>
      <c r="F102" s="60"/>
      <c r="G102" s="107" t="e">
        <f t="shared" si="21"/>
        <v>#DIV/0!</v>
      </c>
      <c r="H102" s="56"/>
      <c r="I102" s="56"/>
      <c r="J102" s="56"/>
    </row>
    <row r="103" spans="1:10" ht="27.95" hidden="1" customHeight="1" x14ac:dyDescent="0.25">
      <c r="A103" s="1947"/>
      <c r="B103" s="1830"/>
      <c r="C103" s="1833"/>
      <c r="D103" s="65"/>
      <c r="E103" s="66" t="s">
        <v>95</v>
      </c>
      <c r="F103" s="60"/>
      <c r="G103" s="107" t="e">
        <f t="shared" si="21"/>
        <v>#DIV/0!</v>
      </c>
      <c r="H103" s="56"/>
      <c r="I103" s="56"/>
      <c r="J103" s="56"/>
    </row>
    <row r="104" spans="1:10" ht="20.25" customHeight="1" x14ac:dyDescent="0.25">
      <c r="A104" s="1947"/>
      <c r="B104" s="1830"/>
      <c r="C104" s="1833"/>
      <c r="D104" s="1950" t="s">
        <v>886</v>
      </c>
      <c r="E104" s="1951"/>
      <c r="F104" s="1952"/>
      <c r="G104" s="965" t="s">
        <v>117</v>
      </c>
      <c r="H104" s="966">
        <f>SUM(H105:H108)</f>
        <v>0</v>
      </c>
      <c r="I104" s="966">
        <f t="shared" ref="I104:J104" si="22">SUM(I105:I108)</f>
        <v>0</v>
      </c>
      <c r="J104" s="966">
        <f t="shared" si="22"/>
        <v>0</v>
      </c>
    </row>
    <row r="105" spans="1:10" ht="27.95" hidden="1" customHeight="1" x14ac:dyDescent="0.25">
      <c r="A105" s="1947"/>
      <c r="B105" s="1830"/>
      <c r="C105" s="1833"/>
      <c r="D105" s="65"/>
      <c r="E105" s="66" t="s">
        <v>95</v>
      </c>
      <c r="F105" s="60"/>
      <c r="G105" s="107" t="e">
        <f t="shared" ref="G105:G108" si="23">H105/F105</f>
        <v>#DIV/0!</v>
      </c>
      <c r="H105" s="56"/>
      <c r="I105" s="56"/>
      <c r="J105" s="56"/>
    </row>
    <row r="106" spans="1:10" ht="27.95" hidden="1" customHeight="1" x14ac:dyDescent="0.25">
      <c r="A106" s="1947"/>
      <c r="B106" s="1830"/>
      <c r="C106" s="1833"/>
      <c r="D106" s="65"/>
      <c r="E106" s="66" t="s">
        <v>95</v>
      </c>
      <c r="F106" s="60"/>
      <c r="G106" s="107" t="e">
        <f t="shared" si="23"/>
        <v>#DIV/0!</v>
      </c>
      <c r="H106" s="56"/>
      <c r="I106" s="56"/>
      <c r="J106" s="56"/>
    </row>
    <row r="107" spans="1:10" ht="27.95" hidden="1" customHeight="1" x14ac:dyDescent="0.25">
      <c r="A107" s="1947"/>
      <c r="B107" s="1830"/>
      <c r="C107" s="1833"/>
      <c r="D107" s="65"/>
      <c r="E107" s="66" t="s">
        <v>95</v>
      </c>
      <c r="F107" s="60"/>
      <c r="G107" s="107" t="e">
        <f t="shared" si="23"/>
        <v>#DIV/0!</v>
      </c>
      <c r="H107" s="56"/>
      <c r="I107" s="56"/>
      <c r="J107" s="56"/>
    </row>
    <row r="108" spans="1:10" ht="27.95" hidden="1" customHeight="1" thickBot="1" x14ac:dyDescent="0.3">
      <c r="A108" s="1947"/>
      <c r="B108" s="1830"/>
      <c r="C108" s="1833"/>
      <c r="D108" s="65"/>
      <c r="E108" s="66" t="s">
        <v>95</v>
      </c>
      <c r="F108" s="60"/>
      <c r="G108" s="107" t="e">
        <f t="shared" si="23"/>
        <v>#DIV/0!</v>
      </c>
      <c r="H108" s="56"/>
      <c r="I108" s="56"/>
      <c r="J108" s="56"/>
    </row>
    <row r="109" spans="1:10" ht="20.25" customHeight="1" x14ac:dyDescent="0.25">
      <c r="A109" s="1948"/>
      <c r="B109" s="1831"/>
      <c r="C109" s="1834"/>
      <c r="D109" s="1835" t="s">
        <v>344</v>
      </c>
      <c r="E109" s="1836"/>
      <c r="F109" s="1836"/>
      <c r="G109" s="1837"/>
      <c r="H109" s="218">
        <f>H97+H104</f>
        <v>0</v>
      </c>
      <c r="I109" s="218">
        <f t="shared" ref="I109:J109" si="24">I97+I104</f>
        <v>0</v>
      </c>
      <c r="J109" s="218">
        <f t="shared" si="24"/>
        <v>0</v>
      </c>
    </row>
    <row r="110" spans="1:10" ht="20.25" customHeight="1" x14ac:dyDescent="0.25">
      <c r="A110" s="1946">
        <v>2</v>
      </c>
      <c r="B110" s="1829">
        <v>226</v>
      </c>
      <c r="C110" s="1832" t="s">
        <v>10</v>
      </c>
      <c r="D110" s="963" t="s">
        <v>10</v>
      </c>
      <c r="E110" s="963" t="s">
        <v>117</v>
      </c>
      <c r="F110" s="963" t="s">
        <v>117</v>
      </c>
      <c r="G110" s="963" t="s">
        <v>117</v>
      </c>
      <c r="H110" s="964">
        <f>SUM(H111:H117)</f>
        <v>0</v>
      </c>
      <c r="I110" s="964">
        <f t="shared" ref="I110:J110" si="25">SUM(I111:I117)</f>
        <v>0</v>
      </c>
      <c r="J110" s="964">
        <f t="shared" si="25"/>
        <v>0</v>
      </c>
    </row>
    <row r="111" spans="1:10" ht="30" hidden="1" customHeight="1" x14ac:dyDescent="0.25">
      <c r="A111" s="1947"/>
      <c r="B111" s="1830"/>
      <c r="C111" s="1833"/>
      <c r="D111" s="519"/>
      <c r="E111" s="66" t="s">
        <v>95</v>
      </c>
      <c r="F111" s="60"/>
      <c r="G111" s="107" t="e">
        <f t="shared" ref="G111:G112" si="26">H111/F111</f>
        <v>#DIV/0!</v>
      </c>
      <c r="H111" s="56"/>
      <c r="I111" s="56"/>
      <c r="J111" s="56"/>
    </row>
    <row r="112" spans="1:10" ht="32.1" hidden="1" customHeight="1" x14ac:dyDescent="0.25">
      <c r="A112" s="1947"/>
      <c r="B112" s="1830"/>
      <c r="C112" s="1833"/>
      <c r="D112" s="65" t="s">
        <v>832</v>
      </c>
      <c r="E112" s="66" t="s">
        <v>95</v>
      </c>
      <c r="F112" s="60"/>
      <c r="G112" s="107" t="e">
        <f t="shared" si="26"/>
        <v>#DIV/0!</v>
      </c>
      <c r="H112" s="56"/>
      <c r="I112" s="56"/>
      <c r="J112" s="56"/>
    </row>
    <row r="113" spans="1:10" ht="27.95" hidden="1" customHeight="1" x14ac:dyDescent="0.25">
      <c r="A113" s="1947"/>
      <c r="B113" s="1830"/>
      <c r="C113" s="1833"/>
      <c r="D113" s="65"/>
      <c r="E113" s="66" t="s">
        <v>95</v>
      </c>
      <c r="F113" s="60"/>
      <c r="G113" s="107" t="e">
        <f t="shared" ref="G113" si="27">H113/F113</f>
        <v>#DIV/0!</v>
      </c>
      <c r="H113" s="56"/>
      <c r="I113" s="56"/>
      <c r="J113" s="56"/>
    </row>
    <row r="114" spans="1:10" ht="27.95" hidden="1" customHeight="1" x14ac:dyDescent="0.25">
      <c r="A114" s="1947"/>
      <c r="B114" s="1830"/>
      <c r="C114" s="1833"/>
      <c r="D114" s="65"/>
      <c r="E114" s="66" t="s">
        <v>95</v>
      </c>
      <c r="F114" s="60"/>
      <c r="G114" s="107" t="e">
        <f t="shared" ref="G114:G117" si="28">H114/F114</f>
        <v>#DIV/0!</v>
      </c>
      <c r="H114" s="56"/>
      <c r="I114" s="56"/>
      <c r="J114" s="56"/>
    </row>
    <row r="115" spans="1:10" ht="27.95" hidden="1" customHeight="1" x14ac:dyDescent="0.25">
      <c r="A115" s="1947"/>
      <c r="B115" s="1830"/>
      <c r="C115" s="1833"/>
      <c r="D115" s="65"/>
      <c r="E115" s="66" t="s">
        <v>95</v>
      </c>
      <c r="F115" s="60"/>
      <c r="G115" s="107" t="e">
        <f t="shared" si="28"/>
        <v>#DIV/0!</v>
      </c>
      <c r="H115" s="56"/>
      <c r="I115" s="56"/>
      <c r="J115" s="56"/>
    </row>
    <row r="116" spans="1:10" ht="27.95" hidden="1" customHeight="1" x14ac:dyDescent="0.25">
      <c r="A116" s="1947"/>
      <c r="B116" s="1830"/>
      <c r="C116" s="1833"/>
      <c r="D116" s="65"/>
      <c r="E116" s="66" t="s">
        <v>95</v>
      </c>
      <c r="F116" s="60"/>
      <c r="G116" s="107" t="e">
        <f t="shared" si="28"/>
        <v>#DIV/0!</v>
      </c>
      <c r="H116" s="56"/>
      <c r="I116" s="56"/>
      <c r="J116" s="56"/>
    </row>
    <row r="117" spans="1:10" ht="27.95" hidden="1" customHeight="1" x14ac:dyDescent="0.25">
      <c r="A117" s="1947"/>
      <c r="B117" s="1830"/>
      <c r="C117" s="1833"/>
      <c r="D117" s="65"/>
      <c r="E117" s="66" t="s">
        <v>95</v>
      </c>
      <c r="F117" s="60"/>
      <c r="G117" s="107" t="e">
        <f t="shared" si="28"/>
        <v>#DIV/0!</v>
      </c>
      <c r="H117" s="56"/>
      <c r="I117" s="56"/>
      <c r="J117" s="56"/>
    </row>
    <row r="118" spans="1:10" ht="20.25" customHeight="1" x14ac:dyDescent="0.25">
      <c r="A118" s="1947"/>
      <c r="B118" s="1830"/>
      <c r="C118" s="1833"/>
      <c r="D118" s="1950" t="s">
        <v>886</v>
      </c>
      <c r="E118" s="1951"/>
      <c r="F118" s="1952"/>
      <c r="G118" s="965" t="s">
        <v>117</v>
      </c>
      <c r="H118" s="967">
        <f>SUM(H119:H122)</f>
        <v>0</v>
      </c>
      <c r="I118" s="967">
        <f t="shared" ref="I118:J118" si="29">SUM(I119:I122)</f>
        <v>0</v>
      </c>
      <c r="J118" s="967">
        <f t="shared" si="29"/>
        <v>0</v>
      </c>
    </row>
    <row r="119" spans="1:10" ht="27.95" hidden="1" customHeight="1" x14ac:dyDescent="0.25">
      <c r="A119" s="1947"/>
      <c r="B119" s="1830"/>
      <c r="C119" s="1833"/>
      <c r="D119" s="65"/>
      <c r="E119" s="66" t="s">
        <v>95</v>
      </c>
      <c r="F119" s="60"/>
      <c r="G119" s="107" t="e">
        <f t="shared" ref="G119:G121" si="30">H119/F119</f>
        <v>#DIV/0!</v>
      </c>
      <c r="H119" s="56"/>
      <c r="I119" s="56"/>
      <c r="J119" s="56"/>
    </row>
    <row r="120" spans="1:10" ht="27.95" hidden="1" customHeight="1" x14ac:dyDescent="0.25">
      <c r="A120" s="1947"/>
      <c r="B120" s="1830"/>
      <c r="C120" s="1833"/>
      <c r="D120" s="65"/>
      <c r="E120" s="66" t="s">
        <v>95</v>
      </c>
      <c r="F120" s="60"/>
      <c r="G120" s="107" t="e">
        <f t="shared" si="30"/>
        <v>#DIV/0!</v>
      </c>
      <c r="H120" s="56"/>
      <c r="I120" s="56"/>
      <c r="J120" s="56"/>
    </row>
    <row r="121" spans="1:10" ht="27.95" hidden="1" customHeight="1" x14ac:dyDescent="0.25">
      <c r="A121" s="1947"/>
      <c r="B121" s="1830"/>
      <c r="C121" s="1833"/>
      <c r="D121" s="65"/>
      <c r="E121" s="66" t="s">
        <v>95</v>
      </c>
      <c r="F121" s="60"/>
      <c r="G121" s="107" t="e">
        <f t="shared" si="30"/>
        <v>#DIV/0!</v>
      </c>
      <c r="H121" s="56"/>
      <c r="I121" s="56"/>
      <c r="J121" s="56"/>
    </row>
    <row r="122" spans="1:10" ht="27.95" hidden="1" customHeight="1" thickBot="1" x14ac:dyDescent="0.3">
      <c r="A122" s="1947"/>
      <c r="B122" s="1830"/>
      <c r="C122" s="1833"/>
      <c r="D122" s="65"/>
      <c r="E122" s="66" t="s">
        <v>95</v>
      </c>
      <c r="F122" s="60"/>
      <c r="G122" s="107" t="e">
        <f t="shared" ref="G122" si="31">H122/F122</f>
        <v>#DIV/0!</v>
      </c>
      <c r="H122" s="56"/>
      <c r="I122" s="56"/>
      <c r="J122" s="56"/>
    </row>
    <row r="123" spans="1:10" ht="20.25" customHeight="1" x14ac:dyDescent="0.25">
      <c r="A123" s="1948"/>
      <c r="B123" s="1831"/>
      <c r="C123" s="1834"/>
      <c r="D123" s="1835" t="s">
        <v>345</v>
      </c>
      <c r="E123" s="1836"/>
      <c r="F123" s="1836"/>
      <c r="G123" s="1837"/>
      <c r="H123" s="218">
        <f>H110+H118</f>
        <v>0</v>
      </c>
      <c r="I123" s="218">
        <f t="shared" ref="I123:J123" si="32">I110+I118</f>
        <v>0</v>
      </c>
      <c r="J123" s="218">
        <f t="shared" si="32"/>
        <v>0</v>
      </c>
    </row>
    <row r="124" spans="1:10" ht="20.45" customHeight="1" x14ac:dyDescent="0.25">
      <c r="A124" s="1637" t="s">
        <v>38</v>
      </c>
      <c r="B124" s="1638"/>
      <c r="C124" s="1638"/>
      <c r="D124" s="1638"/>
      <c r="E124" s="1638"/>
      <c r="F124" s="1638"/>
      <c r="G124" s="1639"/>
      <c r="H124" s="8">
        <f>H109+H123</f>
        <v>0</v>
      </c>
      <c r="I124" s="8">
        <f>I109+I123</f>
        <v>0</v>
      </c>
      <c r="J124" s="8">
        <f>J109+J123</f>
        <v>0</v>
      </c>
    </row>
    <row r="125" spans="1:10" ht="12" customHeight="1" x14ac:dyDescent="0.25">
      <c r="A125" s="57"/>
      <c r="B125" s="57"/>
      <c r="C125" s="57"/>
      <c r="D125" s="57"/>
      <c r="E125" s="57"/>
      <c r="F125" s="57"/>
      <c r="G125" s="57"/>
    </row>
    <row r="126" spans="1:10" ht="32.1" hidden="1" customHeight="1" x14ac:dyDescent="0.25">
      <c r="A126" s="1949" t="s">
        <v>722</v>
      </c>
      <c r="B126" s="1949"/>
      <c r="C126" s="1949"/>
      <c r="D126" s="1949"/>
      <c r="E126" s="1949"/>
      <c r="F126" s="1949"/>
      <c r="G126" s="1949"/>
      <c r="H126" s="1949"/>
      <c r="I126" s="1949"/>
      <c r="J126" s="1949"/>
    </row>
    <row r="127" spans="1:10" ht="21.95" hidden="1" customHeight="1" x14ac:dyDescent="0.25">
      <c r="A127" s="1779" t="s">
        <v>106</v>
      </c>
      <c r="B127" s="1781" t="s">
        <v>0</v>
      </c>
      <c r="C127" s="1781" t="s">
        <v>105</v>
      </c>
      <c r="D127" s="1698" t="s">
        <v>77</v>
      </c>
      <c r="E127" s="1781" t="s">
        <v>82</v>
      </c>
      <c r="F127" s="1782" t="s">
        <v>35</v>
      </c>
      <c r="G127" s="1783" t="s">
        <v>723</v>
      </c>
      <c r="H127" s="1698" t="s">
        <v>104</v>
      </c>
      <c r="I127" s="1698"/>
      <c r="J127" s="1698"/>
    </row>
    <row r="128" spans="1:10" ht="21.95" hidden="1" customHeight="1" x14ac:dyDescent="0.25">
      <c r="A128" s="1780"/>
      <c r="B128" s="1781"/>
      <c r="C128" s="1781"/>
      <c r="D128" s="1698"/>
      <c r="E128" s="1781"/>
      <c r="F128" s="1782"/>
      <c r="G128" s="1783"/>
      <c r="H128" s="55">
        <f>H14</f>
        <v>2026</v>
      </c>
      <c r="I128" s="55">
        <f t="shared" ref="I128:J128" si="33">I14</f>
        <v>2027</v>
      </c>
      <c r="J128" s="55">
        <f t="shared" si="33"/>
        <v>2028</v>
      </c>
    </row>
    <row r="129" spans="1:10" ht="30" hidden="1" customHeight="1" x14ac:dyDescent="0.25">
      <c r="A129" s="1826">
        <v>1</v>
      </c>
      <c r="B129" s="1829">
        <v>226</v>
      </c>
      <c r="C129" s="1832" t="s">
        <v>10</v>
      </c>
      <c r="D129" s="276"/>
      <c r="E129" s="66" t="s">
        <v>95</v>
      </c>
      <c r="F129" s="60"/>
      <c r="G129" s="67" t="e">
        <f>H129/F129</f>
        <v>#DIV/0!</v>
      </c>
      <c r="H129" s="56"/>
      <c r="I129" s="56"/>
      <c r="J129" s="56"/>
    </row>
    <row r="130" spans="1:10" ht="30" hidden="1" customHeight="1" x14ac:dyDescent="0.25">
      <c r="A130" s="1827"/>
      <c r="B130" s="1830"/>
      <c r="C130" s="1833"/>
      <c r="D130" s="276"/>
      <c r="E130" s="66" t="s">
        <v>95</v>
      </c>
      <c r="F130" s="60"/>
      <c r="G130" s="67" t="e">
        <f t="shared" ref="G130:G132" si="34">H130/F130</f>
        <v>#DIV/0!</v>
      </c>
      <c r="H130" s="56"/>
      <c r="I130" s="56"/>
      <c r="J130" s="56"/>
    </row>
    <row r="131" spans="1:10" ht="30" hidden="1" customHeight="1" x14ac:dyDescent="0.25">
      <c r="A131" s="1827"/>
      <c r="B131" s="1830"/>
      <c r="C131" s="1833"/>
      <c r="D131" s="276"/>
      <c r="E131" s="66" t="s">
        <v>95</v>
      </c>
      <c r="F131" s="60"/>
      <c r="G131" s="67" t="e">
        <f t="shared" si="34"/>
        <v>#DIV/0!</v>
      </c>
      <c r="H131" s="56"/>
      <c r="I131" s="56"/>
      <c r="J131" s="56"/>
    </row>
    <row r="132" spans="1:10" ht="30" hidden="1" customHeight="1" x14ac:dyDescent="0.25">
      <c r="A132" s="1827"/>
      <c r="B132" s="1830"/>
      <c r="C132" s="1833"/>
      <c r="D132" s="276"/>
      <c r="E132" s="66" t="s">
        <v>95</v>
      </c>
      <c r="F132" s="60"/>
      <c r="G132" s="67" t="e">
        <f t="shared" si="34"/>
        <v>#DIV/0!</v>
      </c>
      <c r="H132" s="56"/>
      <c r="I132" s="56"/>
      <c r="J132" s="56"/>
    </row>
    <row r="133" spans="1:10" ht="21.95" hidden="1" customHeight="1" x14ac:dyDescent="0.25">
      <c r="A133" s="1828"/>
      <c r="B133" s="1831"/>
      <c r="C133" s="1834"/>
      <c r="D133" s="1835" t="s">
        <v>345</v>
      </c>
      <c r="E133" s="1836"/>
      <c r="F133" s="1836"/>
      <c r="G133" s="1837"/>
      <c r="H133" s="218">
        <f>SUM(H129:H132)</f>
        <v>0</v>
      </c>
      <c r="I133" s="218">
        <f t="shared" ref="I133:J133" si="35">SUM(I129:I132)</f>
        <v>0</v>
      </c>
      <c r="J133" s="218">
        <f t="shared" si="35"/>
        <v>0</v>
      </c>
    </row>
    <row r="134" spans="1:10" ht="30" hidden="1" customHeight="1" x14ac:dyDescent="0.25">
      <c r="A134" s="1826">
        <v>2</v>
      </c>
      <c r="B134" s="1829">
        <v>310</v>
      </c>
      <c r="C134" s="1832" t="s">
        <v>294</v>
      </c>
      <c r="D134" s="277"/>
      <c r="E134" s="66" t="s">
        <v>95</v>
      </c>
      <c r="F134" s="60"/>
      <c r="G134" s="67" t="e">
        <f>H134/F134</f>
        <v>#DIV/0!</v>
      </c>
      <c r="H134" s="56"/>
      <c r="I134" s="56"/>
      <c r="J134" s="56"/>
    </row>
    <row r="135" spans="1:10" ht="30" hidden="1" customHeight="1" x14ac:dyDescent="0.25">
      <c r="A135" s="1827"/>
      <c r="B135" s="1830"/>
      <c r="C135" s="1833"/>
      <c r="D135" s="277"/>
      <c r="E135" s="66" t="s">
        <v>95</v>
      </c>
      <c r="F135" s="60"/>
      <c r="G135" s="67" t="e">
        <f t="shared" ref="G135:G137" si="36">H135/F135</f>
        <v>#DIV/0!</v>
      </c>
      <c r="H135" s="56"/>
      <c r="I135" s="56"/>
      <c r="J135" s="56"/>
    </row>
    <row r="136" spans="1:10" ht="30" hidden="1" customHeight="1" x14ac:dyDescent="0.25">
      <c r="A136" s="1827"/>
      <c r="B136" s="1830"/>
      <c r="C136" s="1833"/>
      <c r="D136" s="277"/>
      <c r="E136" s="66" t="s">
        <v>95</v>
      </c>
      <c r="F136" s="60"/>
      <c r="G136" s="67" t="e">
        <f t="shared" si="36"/>
        <v>#DIV/0!</v>
      </c>
      <c r="H136" s="56"/>
      <c r="I136" s="56"/>
      <c r="J136" s="56"/>
    </row>
    <row r="137" spans="1:10" ht="30" hidden="1" customHeight="1" x14ac:dyDescent="0.25">
      <c r="A137" s="1827"/>
      <c r="B137" s="1830"/>
      <c r="C137" s="1833"/>
      <c r="D137" s="277"/>
      <c r="E137" s="66" t="s">
        <v>95</v>
      </c>
      <c r="F137" s="60"/>
      <c r="G137" s="67" t="e">
        <f t="shared" si="36"/>
        <v>#DIV/0!</v>
      </c>
      <c r="H137" s="56"/>
      <c r="I137" s="56"/>
      <c r="J137" s="56"/>
    </row>
    <row r="138" spans="1:10" ht="21.95" hidden="1" customHeight="1" x14ac:dyDescent="0.25">
      <c r="A138" s="1828"/>
      <c r="B138" s="1831"/>
      <c r="C138" s="1834"/>
      <c r="D138" s="1835" t="s">
        <v>373</v>
      </c>
      <c r="E138" s="1836"/>
      <c r="F138" s="1836"/>
      <c r="G138" s="1837"/>
      <c r="H138" s="218">
        <f>SUM(H134:H137)</f>
        <v>0</v>
      </c>
      <c r="I138" s="218">
        <f t="shared" ref="I138:J138" si="37">SUM(I134:I137)</f>
        <v>0</v>
      </c>
      <c r="J138" s="218">
        <f t="shared" si="37"/>
        <v>0</v>
      </c>
    </row>
    <row r="139" spans="1:10" ht="22.15" hidden="1" customHeight="1" x14ac:dyDescent="0.25">
      <c r="A139" s="1637" t="s">
        <v>275</v>
      </c>
      <c r="B139" s="1638"/>
      <c r="C139" s="1638"/>
      <c r="D139" s="1638"/>
      <c r="E139" s="1638"/>
      <c r="F139" s="1638"/>
      <c r="G139" s="1639"/>
      <c r="H139" s="8">
        <f>H133+H138</f>
        <v>0</v>
      </c>
      <c r="I139" s="8">
        <f t="shared" ref="I139:J139" si="38">I133+I138</f>
        <v>0</v>
      </c>
      <c r="J139" s="8">
        <f t="shared" si="38"/>
        <v>0</v>
      </c>
    </row>
    <row r="140" spans="1:10" ht="12" hidden="1" customHeight="1" x14ac:dyDescent="0.25"/>
    <row r="141" spans="1:10" ht="21.95" customHeight="1" x14ac:dyDescent="0.25">
      <c r="A141" s="1944" t="s">
        <v>112</v>
      </c>
      <c r="B141" s="1944"/>
      <c r="C141" s="1944"/>
      <c r="D141" s="1944"/>
      <c r="E141" s="1944"/>
      <c r="F141" s="1944"/>
      <c r="G141" s="1944"/>
      <c r="H141" s="1944"/>
      <c r="I141" s="1944"/>
      <c r="J141" s="1945"/>
    </row>
    <row r="142" spans="1:10" ht="21.95" hidden="1" customHeight="1" x14ac:dyDescent="0.25">
      <c r="B142" s="1919" t="s">
        <v>39</v>
      </c>
      <c r="C142" s="1919"/>
      <c r="D142" s="1919"/>
      <c r="E142" s="1919"/>
      <c r="F142" s="1919"/>
      <c r="G142" s="1919"/>
      <c r="H142" s="1919"/>
      <c r="I142" s="1919"/>
      <c r="J142" s="1919"/>
    </row>
    <row r="143" spans="1:10" ht="21.95" hidden="1" customHeight="1" x14ac:dyDescent="0.25">
      <c r="A143" s="1781" t="s">
        <v>106</v>
      </c>
      <c r="B143" s="1698" t="s">
        <v>113</v>
      </c>
      <c r="C143" s="1698"/>
      <c r="D143" s="1698"/>
      <c r="E143" s="1782" t="s">
        <v>90</v>
      </c>
      <c r="F143" s="1782" t="s">
        <v>91</v>
      </c>
      <c r="G143" s="1783" t="s">
        <v>114</v>
      </c>
      <c r="H143" s="1698" t="s">
        <v>104</v>
      </c>
      <c r="I143" s="1698"/>
      <c r="J143" s="1698"/>
    </row>
    <row r="144" spans="1:10" ht="21.95" hidden="1" customHeight="1" x14ac:dyDescent="0.25">
      <c r="A144" s="1781"/>
      <c r="B144" s="1698"/>
      <c r="C144" s="1698"/>
      <c r="D144" s="1698"/>
      <c r="E144" s="1782"/>
      <c r="F144" s="1782"/>
      <c r="G144" s="1783"/>
      <c r="H144" s="55">
        <f>H14</f>
        <v>2026</v>
      </c>
      <c r="I144" s="55">
        <f t="shared" ref="I144:J144" si="39">I14</f>
        <v>2027</v>
      </c>
      <c r="J144" s="55">
        <f t="shared" si="39"/>
        <v>2028</v>
      </c>
    </row>
    <row r="145" spans="1:10" ht="15.95" hidden="1" customHeight="1" x14ac:dyDescent="0.25">
      <c r="A145" s="68">
        <v>1</v>
      </c>
      <c r="B145" s="1887">
        <v>2</v>
      </c>
      <c r="C145" s="1887"/>
      <c r="D145" s="1887"/>
      <c r="E145" s="69">
        <v>3</v>
      </c>
      <c r="F145" s="69">
        <v>4</v>
      </c>
      <c r="G145" s="69">
        <v>5</v>
      </c>
      <c r="H145" s="97">
        <v>6</v>
      </c>
      <c r="I145" s="97">
        <v>7</v>
      </c>
      <c r="J145" s="97">
        <v>8</v>
      </c>
    </row>
    <row r="146" spans="1:10" ht="17.850000000000001" hidden="1" customHeight="1" x14ac:dyDescent="0.25">
      <c r="A146" s="16"/>
      <c r="B146" s="1896" t="s">
        <v>41</v>
      </c>
      <c r="C146" s="1897"/>
      <c r="D146" s="1898"/>
      <c r="E146" s="60"/>
      <c r="F146" s="60"/>
      <c r="G146" s="6" t="e">
        <f>H146/F146/E146</f>
        <v>#DIV/0!</v>
      </c>
      <c r="H146" s="56"/>
      <c r="I146" s="56"/>
      <c r="J146" s="56"/>
    </row>
    <row r="147" spans="1:10" ht="17.850000000000001" hidden="1" customHeight="1" x14ac:dyDescent="0.25">
      <c r="A147" s="16"/>
      <c r="B147" s="1896" t="s">
        <v>539</v>
      </c>
      <c r="C147" s="1897"/>
      <c r="D147" s="1898"/>
      <c r="E147" s="60"/>
      <c r="F147" s="60"/>
      <c r="G147" s="6" t="e">
        <f>H147/F147/E147</f>
        <v>#DIV/0!</v>
      </c>
      <c r="H147" s="56"/>
      <c r="I147" s="56"/>
      <c r="J147" s="56"/>
    </row>
    <row r="148" spans="1:10" ht="17.850000000000001" hidden="1" customHeight="1" x14ac:dyDescent="0.25">
      <c r="A148" s="16"/>
      <c r="B148" s="1896" t="s">
        <v>43</v>
      </c>
      <c r="C148" s="1897"/>
      <c r="D148" s="1898"/>
      <c r="E148" s="60"/>
      <c r="F148" s="60"/>
      <c r="G148" s="6" t="e">
        <f t="shared" ref="G148:G155" si="40">H148/F148/E148</f>
        <v>#DIV/0!</v>
      </c>
      <c r="H148" s="56"/>
      <c r="I148" s="56"/>
      <c r="J148" s="56"/>
    </row>
    <row r="149" spans="1:10" ht="17.850000000000001" hidden="1" customHeight="1" x14ac:dyDescent="0.25">
      <c r="A149" s="16"/>
      <c r="B149" s="1896" t="s">
        <v>540</v>
      </c>
      <c r="C149" s="1897"/>
      <c r="D149" s="1898"/>
      <c r="E149" s="60"/>
      <c r="F149" s="60"/>
      <c r="G149" s="6" t="e">
        <f t="shared" si="40"/>
        <v>#DIV/0!</v>
      </c>
      <c r="H149" s="56"/>
      <c r="I149" s="56"/>
      <c r="J149" s="56"/>
    </row>
    <row r="150" spans="1:10" ht="17.850000000000001" hidden="1" customHeight="1" x14ac:dyDescent="0.25">
      <c r="A150" s="16"/>
      <c r="B150" s="1896" t="s">
        <v>83</v>
      </c>
      <c r="C150" s="1897"/>
      <c r="D150" s="1898"/>
      <c r="E150" s="60"/>
      <c r="F150" s="60"/>
      <c r="G150" s="6" t="e">
        <f t="shared" si="40"/>
        <v>#DIV/0!</v>
      </c>
      <c r="H150" s="56"/>
      <c r="I150" s="56"/>
      <c r="J150" s="56"/>
    </row>
    <row r="151" spans="1:10" ht="33.4" hidden="1" customHeight="1" x14ac:dyDescent="0.25">
      <c r="A151" s="16"/>
      <c r="B151" s="1940" t="s">
        <v>40</v>
      </c>
      <c r="C151" s="1941"/>
      <c r="D151" s="1942"/>
      <c r="E151" s="60"/>
      <c r="F151" s="60"/>
      <c r="G151" s="6" t="e">
        <f t="shared" si="40"/>
        <v>#DIV/0!</v>
      </c>
      <c r="H151" s="56"/>
      <c r="I151" s="56"/>
      <c r="J151" s="56"/>
    </row>
    <row r="152" spans="1:10" ht="17.850000000000001" hidden="1" customHeight="1" x14ac:dyDescent="0.25">
      <c r="A152" s="16"/>
      <c r="B152" s="1896"/>
      <c r="C152" s="1897"/>
      <c r="D152" s="1898"/>
      <c r="E152" s="60"/>
      <c r="F152" s="60"/>
      <c r="G152" s="6" t="e">
        <f t="shared" si="40"/>
        <v>#DIV/0!</v>
      </c>
      <c r="H152" s="56"/>
      <c r="I152" s="56"/>
      <c r="J152" s="56"/>
    </row>
    <row r="153" spans="1:10" ht="17.850000000000001" hidden="1" customHeight="1" x14ac:dyDescent="0.25">
      <c r="A153" s="16"/>
      <c r="B153" s="1896"/>
      <c r="C153" s="1897"/>
      <c r="D153" s="1898"/>
      <c r="E153" s="60"/>
      <c r="F153" s="60"/>
      <c r="G153" s="6" t="e">
        <f t="shared" si="40"/>
        <v>#DIV/0!</v>
      </c>
      <c r="H153" s="56"/>
      <c r="I153" s="56"/>
      <c r="J153" s="56"/>
    </row>
    <row r="154" spans="1:10" ht="17.850000000000001" hidden="1" customHeight="1" x14ac:dyDescent="0.25">
      <c r="A154" s="16"/>
      <c r="B154" s="1896"/>
      <c r="C154" s="1897"/>
      <c r="D154" s="1898"/>
      <c r="E154" s="60"/>
      <c r="F154" s="60"/>
      <c r="G154" s="6" t="e">
        <f t="shared" si="40"/>
        <v>#DIV/0!</v>
      </c>
      <c r="H154" s="56"/>
      <c r="I154" s="56"/>
      <c r="J154" s="56"/>
    </row>
    <row r="155" spans="1:10" ht="17.850000000000001" hidden="1" customHeight="1" x14ac:dyDescent="0.25">
      <c r="A155" s="16"/>
      <c r="B155" s="1896"/>
      <c r="C155" s="1897"/>
      <c r="D155" s="1898"/>
      <c r="E155" s="60"/>
      <c r="F155" s="60"/>
      <c r="G155" s="6" t="e">
        <f t="shared" si="40"/>
        <v>#DIV/0!</v>
      </c>
      <c r="H155" s="56"/>
      <c r="I155" s="56"/>
      <c r="J155" s="56"/>
    </row>
    <row r="156" spans="1:10" ht="21.95" hidden="1" customHeight="1" x14ac:dyDescent="0.25">
      <c r="A156" s="1637" t="s">
        <v>47</v>
      </c>
      <c r="B156" s="1638"/>
      <c r="C156" s="1638"/>
      <c r="D156" s="1638"/>
      <c r="E156" s="1638"/>
      <c r="F156" s="1638"/>
      <c r="G156" s="1639"/>
      <c r="H156" s="8">
        <f>SUM(H146:H155)</f>
        <v>0</v>
      </c>
      <c r="I156" s="8">
        <f t="shared" ref="I156:J156" si="41">SUM(I146:I155)</f>
        <v>0</v>
      </c>
      <c r="J156" s="8">
        <f t="shared" si="41"/>
        <v>0</v>
      </c>
    </row>
    <row r="157" spans="1:10" ht="12" hidden="1" customHeight="1" x14ac:dyDescent="0.25"/>
    <row r="158" spans="1:10" ht="21.95" hidden="1" customHeight="1" x14ac:dyDescent="0.25">
      <c r="B158" s="1919" t="s">
        <v>48</v>
      </c>
      <c r="C158" s="1919"/>
      <c r="D158" s="1919"/>
      <c r="E158" s="1919"/>
      <c r="F158" s="1919"/>
      <c r="G158" s="1919"/>
      <c r="H158" s="1919"/>
      <c r="I158" s="1919"/>
      <c r="J158" s="1919"/>
    </row>
    <row r="159" spans="1:10" ht="21.95" hidden="1" customHeight="1" x14ac:dyDescent="0.25">
      <c r="A159" s="1781" t="s">
        <v>106</v>
      </c>
      <c r="B159" s="1698" t="s">
        <v>77</v>
      </c>
      <c r="C159" s="1698"/>
      <c r="D159" s="1698"/>
      <c r="E159" s="1782" t="s">
        <v>49</v>
      </c>
      <c r="F159" s="1782" t="s">
        <v>115</v>
      </c>
      <c r="G159" s="1943" t="s">
        <v>724</v>
      </c>
      <c r="H159" s="1698" t="s">
        <v>104</v>
      </c>
      <c r="I159" s="1698"/>
      <c r="J159" s="1698"/>
    </row>
    <row r="160" spans="1:10" ht="34.700000000000003" hidden="1" customHeight="1" x14ac:dyDescent="0.25">
      <c r="A160" s="1781"/>
      <c r="B160" s="1698"/>
      <c r="C160" s="1698"/>
      <c r="D160" s="1698"/>
      <c r="E160" s="1782"/>
      <c r="F160" s="1782"/>
      <c r="G160" s="1943"/>
      <c r="H160" s="55">
        <f>H14</f>
        <v>2026</v>
      </c>
      <c r="I160" s="55">
        <f t="shared" ref="I160:J160" si="42">I14</f>
        <v>2027</v>
      </c>
      <c r="J160" s="55">
        <f t="shared" si="42"/>
        <v>2028</v>
      </c>
    </row>
    <row r="161" spans="1:10" ht="15.95" hidden="1" customHeight="1" x14ac:dyDescent="0.25">
      <c r="A161" s="68">
        <v>1</v>
      </c>
      <c r="B161" s="1887">
        <v>2</v>
      </c>
      <c r="C161" s="1887"/>
      <c r="D161" s="1887"/>
      <c r="E161" s="69">
        <v>3</v>
      </c>
      <c r="F161" s="69">
        <v>4</v>
      </c>
      <c r="G161" s="69">
        <v>5</v>
      </c>
      <c r="H161" s="97">
        <v>6</v>
      </c>
      <c r="I161" s="97">
        <v>7</v>
      </c>
      <c r="J161" s="97">
        <v>8</v>
      </c>
    </row>
    <row r="162" spans="1:10" ht="17.100000000000001" hidden="1" customHeight="1" x14ac:dyDescent="0.25">
      <c r="A162" s="16"/>
      <c r="B162" s="1896" t="s">
        <v>50</v>
      </c>
      <c r="C162" s="1897"/>
      <c r="D162" s="1898"/>
      <c r="E162" s="60" t="s">
        <v>117</v>
      </c>
      <c r="F162" s="60"/>
      <c r="G162" s="61"/>
      <c r="H162" s="56"/>
      <c r="I162" s="56"/>
      <c r="J162" s="56"/>
    </row>
    <row r="163" spans="1:10" ht="17.100000000000001" hidden="1" customHeight="1" x14ac:dyDescent="0.25">
      <c r="A163" s="16"/>
      <c r="B163" s="1896" t="s">
        <v>51</v>
      </c>
      <c r="C163" s="1897"/>
      <c r="D163" s="1898"/>
      <c r="E163" s="60"/>
      <c r="F163" s="56" t="e">
        <f>H163/E163/G163</f>
        <v>#DIV/0!</v>
      </c>
      <c r="G163" s="61"/>
      <c r="H163" s="56"/>
      <c r="I163" s="56"/>
      <c r="J163" s="56"/>
    </row>
    <row r="164" spans="1:10" ht="33" hidden="1" customHeight="1" x14ac:dyDescent="0.25">
      <c r="A164" s="16"/>
      <c r="B164" s="1940" t="s">
        <v>9</v>
      </c>
      <c r="C164" s="1941"/>
      <c r="D164" s="1942"/>
      <c r="E164" s="60"/>
      <c r="F164" s="56" t="e">
        <f>H164/E164/G164</f>
        <v>#DIV/0!</v>
      </c>
      <c r="G164" s="61"/>
      <c r="H164" s="56"/>
      <c r="I164" s="56"/>
      <c r="J164" s="56"/>
    </row>
    <row r="165" spans="1:10" ht="21.95" hidden="1" customHeight="1" x14ac:dyDescent="0.25">
      <c r="A165" s="1637" t="s">
        <v>52</v>
      </c>
      <c r="B165" s="1638"/>
      <c r="C165" s="1638"/>
      <c r="D165" s="1638"/>
      <c r="E165" s="1638"/>
      <c r="F165" s="1638"/>
      <c r="G165" s="1639"/>
      <c r="H165" s="8">
        <f>SUM(H162:H164)</f>
        <v>0</v>
      </c>
      <c r="I165" s="8">
        <f>SUM(I162:I164)</f>
        <v>0</v>
      </c>
      <c r="J165" s="8">
        <f>SUM(J162:J164)</f>
        <v>0</v>
      </c>
    </row>
    <row r="166" spans="1:10" ht="12" hidden="1" customHeight="1" x14ac:dyDescent="0.25"/>
    <row r="167" spans="1:10" ht="21.95" hidden="1" customHeight="1" x14ac:dyDescent="0.25">
      <c r="B167" s="1919" t="s">
        <v>118</v>
      </c>
      <c r="C167" s="1919"/>
      <c r="D167" s="1919"/>
      <c r="E167" s="1919"/>
      <c r="F167" s="1919"/>
      <c r="G167" s="1919"/>
      <c r="H167" s="1919"/>
      <c r="I167" s="1919"/>
      <c r="J167" s="1919"/>
    </row>
    <row r="168" spans="1:10" ht="21.95" hidden="1" customHeight="1" x14ac:dyDescent="0.25">
      <c r="A168" s="1781" t="s">
        <v>106</v>
      </c>
      <c r="B168" s="1698" t="s">
        <v>77</v>
      </c>
      <c r="C168" s="1698"/>
      <c r="D168" s="1698"/>
      <c r="E168" s="1781" t="s">
        <v>82</v>
      </c>
      <c r="F168" s="1783" t="s">
        <v>78</v>
      </c>
      <c r="G168" s="1783" t="s">
        <v>711</v>
      </c>
      <c r="H168" s="1698" t="s">
        <v>104</v>
      </c>
      <c r="I168" s="1698"/>
      <c r="J168" s="1698"/>
    </row>
    <row r="169" spans="1:10" ht="21.95" hidden="1" customHeight="1" x14ac:dyDescent="0.25">
      <c r="A169" s="1781"/>
      <c r="B169" s="1698"/>
      <c r="C169" s="1698"/>
      <c r="D169" s="1698"/>
      <c r="E169" s="1781"/>
      <c r="F169" s="1783"/>
      <c r="G169" s="1783"/>
      <c r="H169" s="55">
        <f>H14</f>
        <v>2026</v>
      </c>
      <c r="I169" s="55">
        <f t="shared" ref="I169:J169" si="43">I14</f>
        <v>2027</v>
      </c>
      <c r="J169" s="55">
        <f t="shared" si="43"/>
        <v>2028</v>
      </c>
    </row>
    <row r="170" spans="1:10" ht="15.95" hidden="1" customHeight="1" x14ac:dyDescent="0.25">
      <c r="A170" s="68">
        <v>1</v>
      </c>
      <c r="B170" s="1887">
        <v>2</v>
      </c>
      <c r="C170" s="1887"/>
      <c r="D170" s="1887"/>
      <c r="E170" s="69">
        <v>3</v>
      </c>
      <c r="F170" s="69">
        <v>4</v>
      </c>
      <c r="G170" s="69">
        <v>5</v>
      </c>
      <c r="H170" s="97">
        <v>6</v>
      </c>
      <c r="I170" s="97">
        <v>7</v>
      </c>
      <c r="J170" s="97">
        <v>8</v>
      </c>
    </row>
    <row r="171" spans="1:10" ht="23.1" hidden="1" customHeight="1" x14ac:dyDescent="0.25">
      <c r="A171" s="16">
        <v>1</v>
      </c>
      <c r="B171" s="1723" t="s">
        <v>119</v>
      </c>
      <c r="C171" s="1724"/>
      <c r="D171" s="1725"/>
      <c r="E171" s="211" t="s">
        <v>55</v>
      </c>
      <c r="F171" s="56" t="e">
        <f>H171/G171</f>
        <v>#DIV/0!</v>
      </c>
      <c r="G171" s="56"/>
      <c r="H171" s="56"/>
      <c r="I171" s="56"/>
      <c r="J171" s="56"/>
    </row>
    <row r="172" spans="1:10" ht="23.1" hidden="1" customHeight="1" x14ac:dyDescent="0.25">
      <c r="A172" s="16">
        <v>2</v>
      </c>
      <c r="B172" s="1723" t="s">
        <v>56</v>
      </c>
      <c r="C172" s="1724"/>
      <c r="D172" s="1725"/>
      <c r="E172" s="211" t="s">
        <v>55</v>
      </c>
      <c r="F172" s="56" t="e">
        <f t="shared" ref="F172:F174" si="44">H172/G172</f>
        <v>#DIV/0!</v>
      </c>
      <c r="G172" s="56"/>
      <c r="H172" s="56"/>
      <c r="I172" s="56"/>
      <c r="J172" s="56"/>
    </row>
    <row r="173" spans="1:10" ht="23.1" hidden="1" customHeight="1" x14ac:dyDescent="0.25">
      <c r="A173" s="16">
        <v>3</v>
      </c>
      <c r="B173" s="1723"/>
      <c r="C173" s="1724"/>
      <c r="D173" s="1725"/>
      <c r="E173" s="211" t="s">
        <v>55</v>
      </c>
      <c r="F173" s="56" t="e">
        <f t="shared" si="44"/>
        <v>#DIV/0!</v>
      </c>
      <c r="G173" s="56"/>
      <c r="H173" s="56"/>
      <c r="I173" s="56"/>
      <c r="J173" s="56"/>
    </row>
    <row r="174" spans="1:10" ht="23.1" hidden="1" customHeight="1" x14ac:dyDescent="0.25">
      <c r="A174" s="16">
        <v>4</v>
      </c>
      <c r="B174" s="1692"/>
      <c r="C174" s="1693"/>
      <c r="D174" s="1694"/>
      <c r="E174" s="212"/>
      <c r="F174" s="56" t="e">
        <f t="shared" si="44"/>
        <v>#DIV/0!</v>
      </c>
      <c r="G174" s="56"/>
      <c r="H174" s="56"/>
      <c r="I174" s="56"/>
      <c r="J174" s="56"/>
    </row>
    <row r="175" spans="1:10" ht="21.95" hidden="1" customHeight="1" x14ac:dyDescent="0.25">
      <c r="A175" s="1637" t="s">
        <v>59</v>
      </c>
      <c r="B175" s="1638"/>
      <c r="C175" s="1638"/>
      <c r="D175" s="1638"/>
      <c r="E175" s="1638"/>
      <c r="F175" s="1638"/>
      <c r="G175" s="1639"/>
      <c r="H175" s="8">
        <f>SUM(H171:H174)</f>
        <v>0</v>
      </c>
      <c r="I175" s="8">
        <f>SUM(I171:I174)</f>
        <v>0</v>
      </c>
      <c r="J175" s="8">
        <f>SUM(J171:J174)</f>
        <v>0</v>
      </c>
    </row>
    <row r="176" spans="1:10" ht="12" hidden="1" customHeight="1" x14ac:dyDescent="0.25"/>
    <row r="177" spans="1:10" ht="21.95" hidden="1" customHeight="1" x14ac:dyDescent="0.25">
      <c r="B177" s="1919" t="s">
        <v>120</v>
      </c>
      <c r="C177" s="1919"/>
      <c r="D177" s="1919"/>
      <c r="E177" s="1919"/>
      <c r="F177" s="1919"/>
      <c r="G177" s="1919"/>
      <c r="H177" s="1919"/>
      <c r="I177" s="1919"/>
      <c r="J177" s="1919"/>
    </row>
    <row r="178" spans="1:10" ht="21.95" hidden="1" customHeight="1" x14ac:dyDescent="0.25">
      <c r="A178" s="1781" t="s">
        <v>106</v>
      </c>
      <c r="B178" s="1698" t="s">
        <v>77</v>
      </c>
      <c r="C178" s="1698"/>
      <c r="D178" s="1698"/>
      <c r="E178" s="1782" t="s">
        <v>122</v>
      </c>
      <c r="F178" s="1939" t="s">
        <v>86</v>
      </c>
      <c r="G178" s="1939" t="s">
        <v>123</v>
      </c>
      <c r="H178" s="1698" t="s">
        <v>104</v>
      </c>
      <c r="I178" s="1698"/>
      <c r="J178" s="1698"/>
    </row>
    <row r="179" spans="1:10" ht="21.95" hidden="1" customHeight="1" x14ac:dyDescent="0.25">
      <c r="A179" s="1781"/>
      <c r="B179" s="1698"/>
      <c r="C179" s="1698"/>
      <c r="D179" s="1698"/>
      <c r="E179" s="1782"/>
      <c r="F179" s="1939"/>
      <c r="G179" s="1939"/>
      <c r="H179" s="55">
        <f>H14</f>
        <v>2026</v>
      </c>
      <c r="I179" s="55">
        <f t="shared" ref="I179:J179" si="45">I14</f>
        <v>2027</v>
      </c>
      <c r="J179" s="55">
        <f t="shared" si="45"/>
        <v>2028</v>
      </c>
    </row>
    <row r="180" spans="1:10" ht="15.95" hidden="1" customHeight="1" x14ac:dyDescent="0.25">
      <c r="A180" s="68">
        <v>1</v>
      </c>
      <c r="B180" s="1887">
        <v>2</v>
      </c>
      <c r="C180" s="1887"/>
      <c r="D180" s="1887"/>
      <c r="E180" s="69">
        <v>3</v>
      </c>
      <c r="F180" s="69">
        <v>4</v>
      </c>
      <c r="G180" s="69">
        <v>5</v>
      </c>
      <c r="H180" s="97">
        <v>6</v>
      </c>
      <c r="I180" s="97">
        <v>7</v>
      </c>
      <c r="J180" s="97">
        <v>8</v>
      </c>
    </row>
    <row r="181" spans="1:10" ht="17.100000000000001" hidden="1" customHeight="1" x14ac:dyDescent="0.25">
      <c r="A181" s="99">
        <v>1</v>
      </c>
      <c r="B181" s="1896" t="s">
        <v>60</v>
      </c>
      <c r="C181" s="1897"/>
      <c r="D181" s="1898"/>
      <c r="E181" s="71"/>
      <c r="F181" s="56" t="e">
        <f>H181/G181</f>
        <v>#DIV/0!</v>
      </c>
      <c r="G181" s="56"/>
      <c r="H181" s="56"/>
      <c r="I181" s="56"/>
      <c r="J181" s="56"/>
    </row>
    <row r="182" spans="1:10" ht="17.100000000000001" hidden="1" customHeight="1" x14ac:dyDescent="0.25">
      <c r="A182" s="99">
        <v>2</v>
      </c>
      <c r="B182" s="1896" t="s">
        <v>121</v>
      </c>
      <c r="C182" s="1897"/>
      <c r="D182" s="1898"/>
      <c r="E182" s="71"/>
      <c r="F182" s="56" t="e">
        <f t="shared" ref="F182" si="46">H182/G182</f>
        <v>#DIV/0!</v>
      </c>
      <c r="G182" s="56"/>
      <c r="H182" s="56"/>
      <c r="I182" s="56"/>
      <c r="J182" s="56"/>
    </row>
    <row r="183" spans="1:10" ht="22.15" hidden="1" customHeight="1" x14ac:dyDescent="0.25">
      <c r="A183" s="1637" t="s">
        <v>61</v>
      </c>
      <c r="B183" s="1638"/>
      <c r="C183" s="1638"/>
      <c r="D183" s="1638"/>
      <c r="E183" s="1638"/>
      <c r="F183" s="1638"/>
      <c r="G183" s="1639"/>
      <c r="H183" s="8">
        <f>SUM(H181:H182)</f>
        <v>0</v>
      </c>
      <c r="I183" s="8">
        <f>SUM(I181:I182)</f>
        <v>0</v>
      </c>
      <c r="J183" s="8">
        <f>SUM(J181:J182)</f>
        <v>0</v>
      </c>
    </row>
    <row r="184" spans="1:10" ht="12" hidden="1" customHeight="1" x14ac:dyDescent="0.25"/>
    <row r="185" spans="1:10" ht="18.399999999999999" customHeight="1" x14ac:dyDescent="0.25">
      <c r="B185" s="1919" t="s">
        <v>138</v>
      </c>
      <c r="C185" s="1919"/>
      <c r="D185" s="1919"/>
      <c r="E185" s="1919"/>
      <c r="F185" s="1919"/>
      <c r="G185" s="1919"/>
      <c r="H185" s="1919"/>
      <c r="I185" s="1919"/>
      <c r="J185" s="1919"/>
    </row>
    <row r="186" spans="1:10" ht="21.95" customHeight="1" x14ac:dyDescent="0.25">
      <c r="A186" s="1779" t="s">
        <v>106</v>
      </c>
      <c r="B186" s="1927" t="s">
        <v>77</v>
      </c>
      <c r="C186" s="1928"/>
      <c r="D186" s="1929"/>
      <c r="E186" s="1781" t="s">
        <v>82</v>
      </c>
      <c r="F186" s="1782" t="s">
        <v>35</v>
      </c>
      <c r="G186" s="1783" t="s">
        <v>111</v>
      </c>
      <c r="H186" s="1698" t="s">
        <v>104</v>
      </c>
      <c r="I186" s="1698"/>
      <c r="J186" s="1698"/>
    </row>
    <row r="187" spans="1:10" ht="21.95" customHeight="1" x14ac:dyDescent="0.25">
      <c r="A187" s="1780"/>
      <c r="B187" s="1930"/>
      <c r="C187" s="1931"/>
      <c r="D187" s="1932"/>
      <c r="E187" s="1781"/>
      <c r="F187" s="1782"/>
      <c r="G187" s="1783"/>
      <c r="H187" s="55">
        <f>H14</f>
        <v>2026</v>
      </c>
      <c r="I187" s="55">
        <f t="shared" ref="I187:J187" si="47">I14</f>
        <v>2027</v>
      </c>
      <c r="J187" s="55">
        <f t="shared" si="47"/>
        <v>2028</v>
      </c>
    </row>
    <row r="188" spans="1:10" ht="15.95" customHeight="1" x14ac:dyDescent="0.25">
      <c r="A188" s="68">
        <v>1</v>
      </c>
      <c r="B188" s="1887">
        <v>2</v>
      </c>
      <c r="C188" s="1887"/>
      <c r="D188" s="1887"/>
      <c r="E188" s="69">
        <v>3</v>
      </c>
      <c r="F188" s="69">
        <v>4</v>
      </c>
      <c r="G188" s="69">
        <v>5</v>
      </c>
      <c r="H188" s="97">
        <v>6</v>
      </c>
      <c r="I188" s="97">
        <v>7</v>
      </c>
      <c r="J188" s="97">
        <v>8</v>
      </c>
    </row>
    <row r="189" spans="1:10" ht="30.95" hidden="1" customHeight="1" x14ac:dyDescent="0.25">
      <c r="A189" s="18">
        <v>1</v>
      </c>
      <c r="B189" s="1820" t="s">
        <v>62</v>
      </c>
      <c r="C189" s="1821"/>
      <c r="D189" s="1822"/>
      <c r="E189" s="19" t="s">
        <v>117</v>
      </c>
      <c r="F189" s="20" t="s">
        <v>117</v>
      </c>
      <c r="G189" s="21" t="s">
        <v>117</v>
      </c>
      <c r="H189" s="74">
        <f>SUM(H190:H200)</f>
        <v>0</v>
      </c>
      <c r="I189" s="74">
        <f t="shared" ref="I189:J189" si="48">SUM(I190:I200)</f>
        <v>0</v>
      </c>
      <c r="J189" s="74">
        <f t="shared" si="48"/>
        <v>0</v>
      </c>
    </row>
    <row r="190" spans="1:10" ht="17.100000000000001" hidden="1" customHeight="1" x14ac:dyDescent="0.25">
      <c r="A190" s="16"/>
      <c r="B190" s="1660"/>
      <c r="C190" s="1661"/>
      <c r="D190" s="1662"/>
      <c r="E190" s="98"/>
      <c r="F190" s="61"/>
      <c r="G190" s="6" t="e">
        <f>H190/F190/12</f>
        <v>#DIV/0!</v>
      </c>
      <c r="H190" s="56"/>
      <c r="I190" s="56"/>
      <c r="J190" s="56"/>
    </row>
    <row r="191" spans="1:10" ht="17.100000000000001" hidden="1" customHeight="1" x14ac:dyDescent="0.25">
      <c r="A191" s="16"/>
      <c r="B191" s="1660"/>
      <c r="C191" s="1661"/>
      <c r="D191" s="1662"/>
      <c r="E191" s="98"/>
      <c r="F191" s="61"/>
      <c r="G191" s="6" t="e">
        <f>H191/F191/12</f>
        <v>#DIV/0!</v>
      </c>
      <c r="H191" s="56"/>
      <c r="I191" s="56"/>
      <c r="J191" s="56"/>
    </row>
    <row r="192" spans="1:10" ht="17.100000000000001" hidden="1" customHeight="1" x14ac:dyDescent="0.25">
      <c r="A192" s="16"/>
      <c r="B192" s="1660"/>
      <c r="C192" s="1661"/>
      <c r="D192" s="1662"/>
      <c r="E192" s="98"/>
      <c r="F192" s="60"/>
      <c r="G192" s="6" t="e">
        <f>H192/F192</f>
        <v>#DIV/0!</v>
      </c>
      <c r="H192" s="56"/>
      <c r="I192" s="56"/>
      <c r="J192" s="56"/>
    </row>
    <row r="193" spans="1:10" ht="17.100000000000001" hidden="1" customHeight="1" x14ac:dyDescent="0.25">
      <c r="A193" s="16"/>
      <c r="B193" s="1660"/>
      <c r="C193" s="1661"/>
      <c r="D193" s="1662"/>
      <c r="E193" s="98"/>
      <c r="F193" s="60"/>
      <c r="G193" s="6" t="e">
        <f>H193/F193</f>
        <v>#DIV/0!</v>
      </c>
      <c r="H193" s="56"/>
      <c r="I193" s="56"/>
      <c r="J193" s="56"/>
    </row>
    <row r="194" spans="1:10" ht="17.100000000000001" hidden="1" customHeight="1" x14ac:dyDescent="0.25">
      <c r="A194" s="16"/>
      <c r="B194" s="1660"/>
      <c r="C194" s="1661"/>
      <c r="D194" s="1662"/>
      <c r="E194" s="98"/>
      <c r="F194" s="60"/>
      <c r="G194" s="6" t="e">
        <f>H194/F194</f>
        <v>#DIV/0!</v>
      </c>
      <c r="H194" s="56"/>
      <c r="I194" s="56"/>
      <c r="J194" s="56"/>
    </row>
    <row r="195" spans="1:10" ht="17.100000000000001" hidden="1" customHeight="1" x14ac:dyDescent="0.25">
      <c r="A195" s="16"/>
      <c r="B195" s="1660"/>
      <c r="C195" s="1661"/>
      <c r="D195" s="1662"/>
      <c r="E195" s="98"/>
      <c r="F195" s="60"/>
      <c r="G195" s="6" t="e">
        <f>H195/F195</f>
        <v>#DIV/0!</v>
      </c>
      <c r="H195" s="56"/>
      <c r="I195" s="56"/>
      <c r="J195" s="56"/>
    </row>
    <row r="196" spans="1:10" ht="17.100000000000001" hidden="1" customHeight="1" x14ac:dyDescent="0.25">
      <c r="A196" s="16"/>
      <c r="B196" s="1660"/>
      <c r="C196" s="1661"/>
      <c r="D196" s="1662"/>
      <c r="E196" s="98"/>
      <c r="F196" s="60"/>
      <c r="G196" s="6" t="e">
        <f>H196/F196</f>
        <v>#DIV/0!</v>
      </c>
      <c r="H196" s="56"/>
      <c r="I196" s="56"/>
      <c r="J196" s="56"/>
    </row>
    <row r="197" spans="1:10" ht="17.100000000000001" hidden="1" customHeight="1" x14ac:dyDescent="0.25">
      <c r="A197" s="16"/>
      <c r="B197" s="1660"/>
      <c r="C197" s="1661"/>
      <c r="D197" s="1662"/>
      <c r="E197" s="98"/>
      <c r="F197" s="60"/>
      <c r="G197" s="6" t="e">
        <f t="shared" ref="G197:G199" si="49">H197/F197</f>
        <v>#DIV/0!</v>
      </c>
      <c r="H197" s="56"/>
      <c r="I197" s="56"/>
      <c r="J197" s="56"/>
    </row>
    <row r="198" spans="1:10" ht="17.100000000000001" hidden="1" customHeight="1" x14ac:dyDescent="0.25">
      <c r="A198" s="16"/>
      <c r="B198" s="1660"/>
      <c r="C198" s="1661"/>
      <c r="D198" s="1662"/>
      <c r="E198" s="98"/>
      <c r="F198" s="60"/>
      <c r="G198" s="6" t="e">
        <f t="shared" si="49"/>
        <v>#DIV/0!</v>
      </c>
      <c r="H198" s="56"/>
      <c r="I198" s="56"/>
      <c r="J198" s="56"/>
    </row>
    <row r="199" spans="1:10" ht="17.100000000000001" hidden="1" customHeight="1" x14ac:dyDescent="0.25">
      <c r="A199" s="16"/>
      <c r="B199" s="1660"/>
      <c r="C199" s="1661"/>
      <c r="D199" s="1662"/>
      <c r="E199" s="98"/>
      <c r="F199" s="60"/>
      <c r="G199" s="6" t="e">
        <f t="shared" si="49"/>
        <v>#DIV/0!</v>
      </c>
      <c r="H199" s="56"/>
      <c r="I199" s="56"/>
      <c r="J199" s="56"/>
    </row>
    <row r="200" spans="1:10" ht="32.1" hidden="1" customHeight="1" x14ac:dyDescent="0.25">
      <c r="A200" s="527">
        <v>2</v>
      </c>
      <c r="B200" s="1936" t="s">
        <v>133</v>
      </c>
      <c r="C200" s="1937"/>
      <c r="D200" s="1938"/>
      <c r="E200" s="523" t="s">
        <v>92</v>
      </c>
      <c r="F200" s="524"/>
      <c r="G200" s="525" t="e">
        <f>H200/F200</f>
        <v>#DIV/0!</v>
      </c>
      <c r="H200" s="526"/>
      <c r="I200" s="526"/>
      <c r="J200" s="526"/>
    </row>
    <row r="201" spans="1:10" ht="17.100000000000001" hidden="1" customHeight="1" x14ac:dyDescent="0.25">
      <c r="A201" s="18">
        <v>3</v>
      </c>
      <c r="B201" s="1795" t="s">
        <v>831</v>
      </c>
      <c r="C201" s="1769"/>
      <c r="D201" s="1770"/>
      <c r="E201" s="19" t="s">
        <v>117</v>
      </c>
      <c r="F201" s="20" t="s">
        <v>117</v>
      </c>
      <c r="G201" s="21" t="s">
        <v>117</v>
      </c>
      <c r="H201" s="74">
        <f>H202+H207+H208</f>
        <v>0</v>
      </c>
      <c r="I201" s="74">
        <f t="shared" ref="I201:J201" si="50">I202+I207+I208</f>
        <v>0</v>
      </c>
      <c r="J201" s="74">
        <f t="shared" si="50"/>
        <v>0</v>
      </c>
    </row>
    <row r="202" spans="1:10" ht="17.100000000000001" hidden="1" customHeight="1" x14ac:dyDescent="0.25">
      <c r="A202" s="16"/>
      <c r="B202" s="1660"/>
      <c r="C202" s="1661"/>
      <c r="D202" s="1662"/>
      <c r="E202" s="98" t="s">
        <v>95</v>
      </c>
      <c r="F202" s="60"/>
      <c r="G202" s="56" t="e">
        <f>H202/F202</f>
        <v>#DIV/0!</v>
      </c>
      <c r="H202" s="56"/>
      <c r="I202" s="56"/>
      <c r="J202" s="56"/>
    </row>
    <row r="203" spans="1:10" ht="17.100000000000001" hidden="1" customHeight="1" x14ac:dyDescent="0.25">
      <c r="A203" s="16"/>
      <c r="B203" s="1660"/>
      <c r="C203" s="1661"/>
      <c r="D203" s="1662"/>
      <c r="E203" s="98" t="s">
        <v>95</v>
      </c>
      <c r="F203" s="60"/>
      <c r="G203" s="56" t="e">
        <f t="shared" ref="G203:G206" si="51">H203/F203</f>
        <v>#DIV/0!</v>
      </c>
      <c r="H203" s="56"/>
      <c r="I203" s="56"/>
      <c r="J203" s="56"/>
    </row>
    <row r="204" spans="1:10" ht="17.100000000000001" hidden="1" customHeight="1" x14ac:dyDescent="0.25">
      <c r="A204" s="16"/>
      <c r="B204" s="1660"/>
      <c r="C204" s="1661"/>
      <c r="D204" s="1662"/>
      <c r="E204" s="98" t="s">
        <v>95</v>
      </c>
      <c r="F204" s="60"/>
      <c r="G204" s="56" t="e">
        <f t="shared" si="51"/>
        <v>#DIV/0!</v>
      </c>
      <c r="H204" s="56"/>
      <c r="I204" s="56"/>
      <c r="J204" s="56"/>
    </row>
    <row r="205" spans="1:10" ht="17.100000000000001" hidden="1" customHeight="1" x14ac:dyDescent="0.25">
      <c r="A205" s="16"/>
      <c r="B205" s="1660"/>
      <c r="C205" s="1661"/>
      <c r="D205" s="1662"/>
      <c r="E205" s="98" t="s">
        <v>95</v>
      </c>
      <c r="F205" s="60"/>
      <c r="G205" s="56" t="e">
        <f t="shared" si="51"/>
        <v>#DIV/0!</v>
      </c>
      <c r="H205" s="56"/>
      <c r="I205" s="56"/>
      <c r="J205" s="56"/>
    </row>
    <row r="206" spans="1:10" ht="17.100000000000001" hidden="1" customHeight="1" x14ac:dyDescent="0.25">
      <c r="A206" s="16"/>
      <c r="B206" s="1660"/>
      <c r="C206" s="1661"/>
      <c r="D206" s="1662"/>
      <c r="E206" s="98" t="s">
        <v>95</v>
      </c>
      <c r="F206" s="60"/>
      <c r="G206" s="56" t="e">
        <f t="shared" si="51"/>
        <v>#DIV/0!</v>
      </c>
      <c r="H206" s="56"/>
      <c r="I206" s="56"/>
      <c r="J206" s="56"/>
    </row>
    <row r="207" spans="1:10" ht="17.100000000000001" hidden="1" customHeight="1" x14ac:dyDescent="0.25">
      <c r="A207" s="16"/>
      <c r="B207" s="1660"/>
      <c r="C207" s="1661"/>
      <c r="D207" s="1662"/>
      <c r="E207" s="98" t="s">
        <v>92</v>
      </c>
      <c r="F207" s="60"/>
      <c r="G207" s="56" t="e">
        <f>H207/F207</f>
        <v>#DIV/0!</v>
      </c>
      <c r="H207" s="56"/>
      <c r="I207" s="56"/>
      <c r="J207" s="56"/>
    </row>
    <row r="208" spans="1:10" ht="17.100000000000001" hidden="1" customHeight="1" x14ac:dyDescent="0.25">
      <c r="A208" s="16"/>
      <c r="B208" s="1660"/>
      <c r="C208" s="1661"/>
      <c r="D208" s="1662"/>
      <c r="E208" s="98" t="s">
        <v>96</v>
      </c>
      <c r="F208" s="60"/>
      <c r="G208" s="56" t="e">
        <f>H208/F208</f>
        <v>#DIV/0!</v>
      </c>
      <c r="H208" s="56"/>
      <c r="I208" s="56"/>
      <c r="J208" s="56"/>
    </row>
    <row r="209" spans="1:10" ht="39" hidden="1" customHeight="1" x14ac:dyDescent="0.25">
      <c r="A209" s="18">
        <v>4</v>
      </c>
      <c r="B209" s="1820" t="s">
        <v>135</v>
      </c>
      <c r="C209" s="1821"/>
      <c r="D209" s="1822"/>
      <c r="E209" s="19" t="s">
        <v>117</v>
      </c>
      <c r="F209" s="20" t="s">
        <v>117</v>
      </c>
      <c r="G209" s="21" t="s">
        <v>117</v>
      </c>
      <c r="H209" s="74">
        <f>SUM(H210:H215)</f>
        <v>0</v>
      </c>
      <c r="I209" s="74">
        <f t="shared" ref="I209:J209" si="52">SUM(I210:I215)</f>
        <v>0</v>
      </c>
      <c r="J209" s="74">
        <f t="shared" si="52"/>
        <v>0</v>
      </c>
    </row>
    <row r="210" spans="1:10" s="77" customFormat="1" ht="17.100000000000001" hidden="1" customHeight="1" x14ac:dyDescent="0.25">
      <c r="A210" s="23"/>
      <c r="B210" s="1657"/>
      <c r="C210" s="1658"/>
      <c r="D210" s="1659"/>
      <c r="E210" s="75" t="s">
        <v>96</v>
      </c>
      <c r="F210" s="76"/>
      <c r="G210" s="56" t="e">
        <f>H210/F210</f>
        <v>#DIV/0!</v>
      </c>
      <c r="H210" s="56"/>
      <c r="I210" s="56"/>
      <c r="J210" s="56"/>
    </row>
    <row r="211" spans="1:10" s="77" customFormat="1" ht="17.100000000000001" hidden="1" customHeight="1" x14ac:dyDescent="0.25">
      <c r="A211" s="23"/>
      <c r="B211" s="1657"/>
      <c r="C211" s="1658"/>
      <c r="D211" s="1659"/>
      <c r="E211" s="75" t="s">
        <v>96</v>
      </c>
      <c r="F211" s="76"/>
      <c r="G211" s="56" t="e">
        <f t="shared" ref="G211:G244" si="53">H211/F211</f>
        <v>#DIV/0!</v>
      </c>
      <c r="H211" s="56"/>
      <c r="I211" s="56"/>
      <c r="J211" s="56"/>
    </row>
    <row r="212" spans="1:10" s="77" customFormat="1" ht="17.100000000000001" hidden="1" customHeight="1" x14ac:dyDescent="0.25">
      <c r="A212" s="23"/>
      <c r="B212" s="1657"/>
      <c r="C212" s="1658"/>
      <c r="D212" s="1659"/>
      <c r="E212" s="75" t="s">
        <v>96</v>
      </c>
      <c r="F212" s="76"/>
      <c r="G212" s="56" t="e">
        <f t="shared" si="53"/>
        <v>#DIV/0!</v>
      </c>
      <c r="H212" s="56"/>
      <c r="I212" s="56"/>
      <c r="J212" s="56"/>
    </row>
    <row r="213" spans="1:10" s="77" customFormat="1" ht="17.100000000000001" hidden="1" customHeight="1" x14ac:dyDescent="0.25">
      <c r="A213" s="23"/>
      <c r="B213" s="1657"/>
      <c r="C213" s="1658"/>
      <c r="D213" s="1659"/>
      <c r="E213" s="75" t="s">
        <v>96</v>
      </c>
      <c r="F213" s="76"/>
      <c r="G213" s="56" t="e">
        <f t="shared" si="53"/>
        <v>#DIV/0!</v>
      </c>
      <c r="H213" s="56"/>
      <c r="I213" s="56"/>
      <c r="J213" s="56"/>
    </row>
    <row r="214" spans="1:10" s="77" customFormat="1" ht="17.100000000000001" hidden="1" customHeight="1" x14ac:dyDescent="0.25">
      <c r="A214" s="23"/>
      <c r="B214" s="1657"/>
      <c r="C214" s="1658"/>
      <c r="D214" s="1659"/>
      <c r="E214" s="75" t="s">
        <v>96</v>
      </c>
      <c r="F214" s="76"/>
      <c r="G214" s="56" t="e">
        <f t="shared" si="53"/>
        <v>#DIV/0!</v>
      </c>
      <c r="H214" s="56"/>
      <c r="I214" s="56"/>
      <c r="J214" s="56"/>
    </row>
    <row r="215" spans="1:10" s="77" customFormat="1" ht="17.100000000000001" hidden="1" customHeight="1" x14ac:dyDescent="0.25">
      <c r="A215" s="23"/>
      <c r="B215" s="1657"/>
      <c r="C215" s="1658"/>
      <c r="D215" s="1659"/>
      <c r="E215" s="75" t="s">
        <v>96</v>
      </c>
      <c r="F215" s="76"/>
      <c r="G215" s="56" t="e">
        <f>H215/F215</f>
        <v>#DIV/0!</v>
      </c>
      <c r="H215" s="56"/>
      <c r="I215" s="56"/>
      <c r="J215" s="56"/>
    </row>
    <row r="216" spans="1:10" s="77" customFormat="1" ht="17.100000000000001" hidden="1" customHeight="1" x14ac:dyDescent="0.25">
      <c r="A216" s="527">
        <v>5</v>
      </c>
      <c r="B216" s="1995" t="s">
        <v>811</v>
      </c>
      <c r="C216" s="1996"/>
      <c r="D216" s="1997"/>
      <c r="E216" s="968" t="s">
        <v>117</v>
      </c>
      <c r="F216" s="969" t="s">
        <v>117</v>
      </c>
      <c r="G216" s="970" t="s">
        <v>117</v>
      </c>
      <c r="H216" s="971">
        <f>SUM(H217:H220)</f>
        <v>0</v>
      </c>
      <c r="I216" s="971">
        <f t="shared" ref="I216:J216" si="54">SUM(I217:I220)</f>
        <v>0</v>
      </c>
      <c r="J216" s="971">
        <f t="shared" si="54"/>
        <v>0</v>
      </c>
    </row>
    <row r="217" spans="1:10" ht="17.100000000000001" hidden="1" customHeight="1" x14ac:dyDescent="0.25">
      <c r="A217" s="16"/>
      <c r="B217" s="1660"/>
      <c r="C217" s="1661"/>
      <c r="D217" s="1662"/>
      <c r="E217" s="98" t="s">
        <v>96</v>
      </c>
      <c r="F217" s="60"/>
      <c r="G217" s="56" t="e">
        <f t="shared" ref="G217:G220" si="55">H217/F217</f>
        <v>#DIV/0!</v>
      </c>
      <c r="H217" s="56"/>
      <c r="I217" s="56"/>
      <c r="J217" s="56"/>
    </row>
    <row r="218" spans="1:10" ht="17.100000000000001" hidden="1" customHeight="1" x14ac:dyDescent="0.25">
      <c r="A218" s="16"/>
      <c r="B218" s="1660"/>
      <c r="C218" s="1661"/>
      <c r="D218" s="1662"/>
      <c r="E218" s="98" t="s">
        <v>96</v>
      </c>
      <c r="F218" s="60"/>
      <c r="G218" s="56" t="e">
        <f t="shared" si="55"/>
        <v>#DIV/0!</v>
      </c>
      <c r="H218" s="56"/>
      <c r="I218" s="56"/>
      <c r="J218" s="56"/>
    </row>
    <row r="219" spans="1:10" ht="17.100000000000001" hidden="1" customHeight="1" x14ac:dyDescent="0.25">
      <c r="A219" s="16"/>
      <c r="B219" s="1660"/>
      <c r="C219" s="1661"/>
      <c r="D219" s="1662"/>
      <c r="E219" s="98" t="s">
        <v>96</v>
      </c>
      <c r="F219" s="60"/>
      <c r="G219" s="56" t="e">
        <f t="shared" si="55"/>
        <v>#DIV/0!</v>
      </c>
      <c r="H219" s="56"/>
      <c r="I219" s="56"/>
      <c r="J219" s="56"/>
    </row>
    <row r="220" spans="1:10" ht="17.100000000000001" hidden="1" customHeight="1" x14ac:dyDescent="0.25">
      <c r="A220" s="16"/>
      <c r="B220" s="1660"/>
      <c r="C220" s="1661"/>
      <c r="D220" s="1662"/>
      <c r="E220" s="98" t="s">
        <v>95</v>
      </c>
      <c r="F220" s="60"/>
      <c r="G220" s="56" t="e">
        <f t="shared" si="55"/>
        <v>#DIV/0!</v>
      </c>
      <c r="H220" s="56"/>
      <c r="I220" s="56"/>
      <c r="J220" s="56"/>
    </row>
    <row r="221" spans="1:10" ht="17.100000000000001" customHeight="1" x14ac:dyDescent="0.25">
      <c r="A221" s="972">
        <v>6</v>
      </c>
      <c r="B221" s="1933" t="s">
        <v>886</v>
      </c>
      <c r="C221" s="1934"/>
      <c r="D221" s="1935"/>
      <c r="E221" s="973" t="s">
        <v>117</v>
      </c>
      <c r="F221" s="974" t="s">
        <v>117</v>
      </c>
      <c r="G221" s="975" t="s">
        <v>117</v>
      </c>
      <c r="H221" s="967">
        <f>SUM(H222:H244)</f>
        <v>48538</v>
      </c>
      <c r="I221" s="967">
        <f t="shared" ref="I221:J221" si="56">SUM(I222:I244)</f>
        <v>0</v>
      </c>
      <c r="J221" s="967">
        <f t="shared" si="56"/>
        <v>0</v>
      </c>
    </row>
    <row r="222" spans="1:10" ht="17.100000000000001" customHeight="1" x14ac:dyDescent="0.25">
      <c r="A222" s="1135"/>
      <c r="B222" s="1992" t="s">
        <v>974</v>
      </c>
      <c r="C222" s="1993"/>
      <c r="D222" s="1994"/>
      <c r="E222" s="98" t="s">
        <v>95</v>
      </c>
      <c r="F222" s="60">
        <v>1</v>
      </c>
      <c r="G222" s="56">
        <f t="shared" si="53"/>
        <v>7178</v>
      </c>
      <c r="H222" s="56">
        <v>7178</v>
      </c>
      <c r="I222" s="56"/>
      <c r="J222" s="56"/>
    </row>
    <row r="223" spans="1:10" ht="17.100000000000001" hidden="1" customHeight="1" x14ac:dyDescent="0.25">
      <c r="A223" s="1135"/>
      <c r="B223" s="1917" t="s">
        <v>825</v>
      </c>
      <c r="C223" s="1918"/>
      <c r="D223" s="1015" t="s">
        <v>828</v>
      </c>
      <c r="E223" s="1014" t="s">
        <v>96</v>
      </c>
      <c r="F223" s="60"/>
      <c r="G223" s="56" t="e">
        <f t="shared" si="53"/>
        <v>#DIV/0!</v>
      </c>
      <c r="H223" s="56"/>
      <c r="I223" s="56"/>
      <c r="J223" s="56"/>
    </row>
    <row r="224" spans="1:10" ht="17.100000000000001" customHeight="1" x14ac:dyDescent="0.25">
      <c r="A224" s="1135"/>
      <c r="B224" s="1917" t="s">
        <v>825</v>
      </c>
      <c r="C224" s="1918"/>
      <c r="D224" s="1015" t="s">
        <v>827</v>
      </c>
      <c r="E224" s="1014" t="s">
        <v>96</v>
      </c>
      <c r="F224" s="60">
        <v>6</v>
      </c>
      <c r="G224" s="56">
        <f t="shared" si="53"/>
        <v>400</v>
      </c>
      <c r="H224" s="56">
        <v>2400</v>
      </c>
      <c r="I224" s="56"/>
      <c r="J224" s="56"/>
    </row>
    <row r="225" spans="1:11" ht="17.100000000000001" hidden="1" customHeight="1" x14ac:dyDescent="0.25">
      <c r="A225" s="1135"/>
      <c r="B225" s="1917" t="s">
        <v>825</v>
      </c>
      <c r="C225" s="1918"/>
      <c r="D225" s="1015" t="s">
        <v>826</v>
      </c>
      <c r="E225" s="1014" t="s">
        <v>96</v>
      </c>
      <c r="F225" s="60"/>
      <c r="G225" s="56" t="e">
        <f t="shared" si="53"/>
        <v>#DIV/0!</v>
      </c>
      <c r="H225" s="56"/>
      <c r="I225" s="56"/>
      <c r="J225" s="56"/>
    </row>
    <row r="226" spans="1:11" ht="17.100000000000001" hidden="1" customHeight="1" x14ac:dyDescent="0.25">
      <c r="A226" s="1135"/>
      <c r="B226" s="1917" t="s">
        <v>825</v>
      </c>
      <c r="C226" s="1918"/>
      <c r="D226" s="1015" t="s">
        <v>826</v>
      </c>
      <c r="E226" s="1014" t="s">
        <v>96</v>
      </c>
      <c r="F226" s="60"/>
      <c r="G226" s="56" t="e">
        <f t="shared" si="53"/>
        <v>#DIV/0!</v>
      </c>
      <c r="H226" s="56"/>
      <c r="I226" s="56"/>
      <c r="J226" s="56"/>
    </row>
    <row r="227" spans="1:11" ht="17.100000000000001" hidden="1" customHeight="1" x14ac:dyDescent="0.25">
      <c r="A227" s="1135"/>
      <c r="B227" s="1917" t="s">
        <v>825</v>
      </c>
      <c r="C227" s="1918"/>
      <c r="D227" s="1015" t="s">
        <v>826</v>
      </c>
      <c r="E227" s="1014" t="s">
        <v>96</v>
      </c>
      <c r="F227" s="60"/>
      <c r="G227" s="56" t="e">
        <f t="shared" si="53"/>
        <v>#DIV/0!</v>
      </c>
      <c r="H227" s="56"/>
      <c r="I227" s="56"/>
      <c r="J227" s="56"/>
    </row>
    <row r="228" spans="1:11" ht="17.100000000000001" hidden="1" customHeight="1" x14ac:dyDescent="0.25">
      <c r="A228" s="1135"/>
      <c r="B228" s="1917" t="s">
        <v>183</v>
      </c>
      <c r="C228" s="1918"/>
      <c r="D228" s="1015" t="s">
        <v>828</v>
      </c>
      <c r="E228" s="1014" t="s">
        <v>96</v>
      </c>
      <c r="F228" s="60"/>
      <c r="G228" s="56" t="e">
        <f t="shared" si="53"/>
        <v>#DIV/0!</v>
      </c>
      <c r="H228" s="56"/>
      <c r="I228" s="56"/>
      <c r="J228" s="56"/>
    </row>
    <row r="229" spans="1:11" ht="17.100000000000001" customHeight="1" x14ac:dyDescent="0.25">
      <c r="A229" s="1135"/>
      <c r="B229" s="1917" t="s">
        <v>183</v>
      </c>
      <c r="C229" s="1918"/>
      <c r="D229" s="1015" t="s">
        <v>827</v>
      </c>
      <c r="E229" s="1014" t="s">
        <v>96</v>
      </c>
      <c r="F229" s="60">
        <v>22</v>
      </c>
      <c r="G229" s="56">
        <f t="shared" si="53"/>
        <v>80</v>
      </c>
      <c r="H229" s="56">
        <v>1760</v>
      </c>
      <c r="I229" s="56"/>
      <c r="J229" s="56"/>
    </row>
    <row r="230" spans="1:11" ht="17.100000000000001" hidden="1" customHeight="1" x14ac:dyDescent="0.25">
      <c r="A230" s="1135"/>
      <c r="B230" s="1917" t="s">
        <v>183</v>
      </c>
      <c r="C230" s="1918"/>
      <c r="D230" s="1015" t="s">
        <v>826</v>
      </c>
      <c r="E230" s="75" t="s">
        <v>96</v>
      </c>
      <c r="F230" s="60"/>
      <c r="G230" s="56" t="e">
        <f t="shared" si="53"/>
        <v>#DIV/0!</v>
      </c>
      <c r="H230" s="56"/>
      <c r="I230" s="56"/>
      <c r="J230" s="56"/>
    </row>
    <row r="231" spans="1:11" ht="17.100000000000001" hidden="1" customHeight="1" x14ac:dyDescent="0.25">
      <c r="A231" s="1135"/>
      <c r="B231" s="1917" t="s">
        <v>183</v>
      </c>
      <c r="C231" s="1918"/>
      <c r="D231" s="1015" t="s">
        <v>826</v>
      </c>
      <c r="E231" s="75" t="s">
        <v>96</v>
      </c>
      <c r="F231" s="60"/>
      <c r="G231" s="56" t="e">
        <f t="shared" si="53"/>
        <v>#DIV/0!</v>
      </c>
      <c r="H231" s="56"/>
      <c r="I231" s="56"/>
      <c r="J231" s="56"/>
      <c r="K231" s="976"/>
    </row>
    <row r="232" spans="1:11" ht="17.100000000000001" hidden="1" customHeight="1" x14ac:dyDescent="0.25">
      <c r="A232" s="1135"/>
      <c r="B232" s="1917" t="s">
        <v>183</v>
      </c>
      <c r="C232" s="1918"/>
      <c r="D232" s="1015" t="s">
        <v>826</v>
      </c>
      <c r="E232" s="75" t="s">
        <v>96</v>
      </c>
      <c r="F232" s="60"/>
      <c r="G232" s="56" t="e">
        <f t="shared" si="53"/>
        <v>#DIV/0!</v>
      </c>
      <c r="H232" s="56"/>
      <c r="I232" s="56"/>
      <c r="J232" s="56"/>
      <c r="K232" s="976"/>
    </row>
    <row r="233" spans="1:11" ht="17.100000000000001" hidden="1" customHeight="1" x14ac:dyDescent="0.25">
      <c r="A233" s="1135"/>
      <c r="B233" s="1917" t="s">
        <v>183</v>
      </c>
      <c r="C233" s="1918"/>
      <c r="D233" s="1015" t="s">
        <v>829</v>
      </c>
      <c r="E233" s="75" t="s">
        <v>96</v>
      </c>
      <c r="F233" s="60"/>
      <c r="G233" s="56" t="e">
        <f t="shared" si="53"/>
        <v>#DIV/0!</v>
      </c>
      <c r="H233" s="56"/>
      <c r="I233" s="56"/>
      <c r="J233" s="56"/>
      <c r="K233" s="976"/>
    </row>
    <row r="234" spans="1:11" ht="17.100000000000001" customHeight="1" x14ac:dyDescent="0.25">
      <c r="A234" s="1135"/>
      <c r="B234" s="1998" t="s">
        <v>704</v>
      </c>
      <c r="C234" s="1998"/>
      <c r="D234" s="1998"/>
      <c r="E234" s="75" t="s">
        <v>95</v>
      </c>
      <c r="F234" s="60">
        <v>1</v>
      </c>
      <c r="G234" s="56">
        <f t="shared" si="53"/>
        <v>1200</v>
      </c>
      <c r="H234" s="56">
        <v>1200</v>
      </c>
      <c r="I234" s="56"/>
      <c r="J234" s="56"/>
    </row>
    <row r="235" spans="1:11" ht="17.100000000000001" customHeight="1" x14ac:dyDescent="0.25">
      <c r="A235" s="1135"/>
      <c r="B235" s="1694" t="s">
        <v>545</v>
      </c>
      <c r="C235" s="1695"/>
      <c r="D235" s="1695"/>
      <c r="E235" s="75" t="s">
        <v>96</v>
      </c>
      <c r="F235" s="60">
        <v>16</v>
      </c>
      <c r="G235" s="56">
        <f t="shared" si="53"/>
        <v>500</v>
      </c>
      <c r="H235" s="56">
        <v>8000</v>
      </c>
      <c r="I235" s="56"/>
      <c r="J235" s="56"/>
      <c r="K235" s="46" t="s">
        <v>830</v>
      </c>
    </row>
    <row r="236" spans="1:11" ht="17.100000000000001" hidden="1" customHeight="1" x14ac:dyDescent="0.25">
      <c r="A236" s="1135"/>
      <c r="B236" s="1694" t="s">
        <v>602</v>
      </c>
      <c r="C236" s="1695"/>
      <c r="D236" s="1695"/>
      <c r="E236" s="75" t="s">
        <v>96</v>
      </c>
      <c r="F236" s="60"/>
      <c r="G236" s="56" t="e">
        <f t="shared" si="53"/>
        <v>#DIV/0!</v>
      </c>
      <c r="H236" s="56"/>
      <c r="I236" s="56"/>
      <c r="J236" s="56"/>
    </row>
    <row r="237" spans="1:11" ht="17.100000000000001" hidden="1" customHeight="1" x14ac:dyDescent="0.25">
      <c r="A237" s="1135"/>
      <c r="B237" s="1694" t="s">
        <v>795</v>
      </c>
      <c r="C237" s="1695"/>
      <c r="D237" s="1695"/>
      <c r="E237" s="98" t="s">
        <v>95</v>
      </c>
      <c r="F237" s="60"/>
      <c r="G237" s="56" t="e">
        <f t="shared" si="53"/>
        <v>#DIV/0!</v>
      </c>
      <c r="H237" s="56"/>
      <c r="I237" s="56"/>
      <c r="J237" s="56"/>
    </row>
    <row r="238" spans="1:11" ht="17.100000000000001" hidden="1" customHeight="1" x14ac:dyDescent="0.25">
      <c r="A238" s="1135"/>
      <c r="B238" s="1694" t="s">
        <v>812</v>
      </c>
      <c r="C238" s="1695"/>
      <c r="D238" s="1695"/>
      <c r="E238" s="98" t="s">
        <v>96</v>
      </c>
      <c r="F238" s="60"/>
      <c r="G238" s="56" t="e">
        <f t="shared" si="53"/>
        <v>#DIV/0!</v>
      </c>
      <c r="H238" s="56"/>
      <c r="I238" s="56"/>
      <c r="J238" s="56"/>
    </row>
    <row r="239" spans="1:11" ht="17.100000000000001" hidden="1" customHeight="1" x14ac:dyDescent="0.25">
      <c r="A239" s="1135"/>
      <c r="B239" s="1692" t="s">
        <v>664</v>
      </c>
      <c r="C239" s="1693"/>
      <c r="D239" s="1694"/>
      <c r="E239" s="98" t="s">
        <v>95</v>
      </c>
      <c r="F239" s="60"/>
      <c r="G239" s="56" t="e">
        <f t="shared" ref="G239" si="57">H239/F239</f>
        <v>#DIV/0!</v>
      </c>
      <c r="H239" s="56"/>
      <c r="I239" s="56"/>
      <c r="J239" s="56"/>
    </row>
    <row r="240" spans="1:11" ht="17.100000000000001" customHeight="1" x14ac:dyDescent="0.25">
      <c r="A240" s="1135"/>
      <c r="B240" s="1692" t="s">
        <v>981</v>
      </c>
      <c r="C240" s="1693"/>
      <c r="D240" s="1694"/>
      <c r="E240" s="98" t="s">
        <v>95</v>
      </c>
      <c r="F240" s="60">
        <v>8</v>
      </c>
      <c r="G240" s="56">
        <f t="shared" si="53"/>
        <v>500</v>
      </c>
      <c r="H240" s="56">
        <v>4000</v>
      </c>
      <c r="I240" s="56"/>
      <c r="J240" s="56"/>
    </row>
    <row r="241" spans="1:10" ht="17.100000000000001" customHeight="1" x14ac:dyDescent="0.25">
      <c r="A241" s="16"/>
      <c r="B241" s="1660" t="s">
        <v>984</v>
      </c>
      <c r="C241" s="1661"/>
      <c r="D241" s="1662"/>
      <c r="E241" s="98" t="s">
        <v>95</v>
      </c>
      <c r="F241" s="60">
        <v>1</v>
      </c>
      <c r="G241" s="6">
        <f t="shared" si="53"/>
        <v>15000</v>
      </c>
      <c r="H241" s="56">
        <v>15000</v>
      </c>
      <c r="I241" s="56"/>
      <c r="J241" s="56"/>
    </row>
    <row r="242" spans="1:10" ht="17.100000000000001" customHeight="1" x14ac:dyDescent="0.25">
      <c r="A242" s="16"/>
      <c r="B242" s="1660" t="s">
        <v>602</v>
      </c>
      <c r="C242" s="1661"/>
      <c r="D242" s="1662"/>
      <c r="E242" s="98" t="s">
        <v>96</v>
      </c>
      <c r="F242" s="60">
        <v>3</v>
      </c>
      <c r="G242" s="6">
        <f t="shared" si="53"/>
        <v>3000</v>
      </c>
      <c r="H242" s="56">
        <v>9000</v>
      </c>
      <c r="I242" s="56"/>
      <c r="J242" s="56"/>
    </row>
    <row r="243" spans="1:10" ht="17.100000000000001" hidden="1" customHeight="1" x14ac:dyDescent="0.25">
      <c r="A243" s="16"/>
      <c r="B243" s="1660"/>
      <c r="C243" s="1661"/>
      <c r="D243" s="1662"/>
      <c r="E243" s="98" t="s">
        <v>95</v>
      </c>
      <c r="F243" s="60"/>
      <c r="G243" s="56" t="e">
        <f t="shared" si="53"/>
        <v>#DIV/0!</v>
      </c>
      <c r="H243" s="56"/>
      <c r="I243" s="56"/>
      <c r="J243" s="56"/>
    </row>
    <row r="244" spans="1:10" ht="16.7" hidden="1" customHeight="1" x14ac:dyDescent="0.25">
      <c r="A244" s="16"/>
      <c r="B244" s="1660"/>
      <c r="C244" s="1661"/>
      <c r="D244" s="1662"/>
      <c r="E244" s="98" t="s">
        <v>96</v>
      </c>
      <c r="F244" s="60"/>
      <c r="G244" s="56" t="e">
        <f t="shared" si="53"/>
        <v>#DIV/0!</v>
      </c>
      <c r="H244" s="56"/>
      <c r="I244" s="56"/>
      <c r="J244" s="56"/>
    </row>
    <row r="245" spans="1:10" ht="20.45" customHeight="1" x14ac:dyDescent="0.25">
      <c r="A245" s="1637" t="s">
        <v>63</v>
      </c>
      <c r="B245" s="1638"/>
      <c r="C245" s="1638"/>
      <c r="D245" s="1638"/>
      <c r="E245" s="1638"/>
      <c r="F245" s="1638"/>
      <c r="G245" s="1639"/>
      <c r="H245" s="8">
        <f>H189+H201+H209+H216+H221</f>
        <v>48538</v>
      </c>
      <c r="I245" s="8">
        <f>I189+I201+I209+I216+I221</f>
        <v>0</v>
      </c>
      <c r="J245" s="8">
        <f>J189+J201+J209+J216+J221</f>
        <v>0</v>
      </c>
    </row>
    <row r="246" spans="1:10" ht="12" customHeight="1" x14ac:dyDescent="0.25"/>
    <row r="247" spans="1:10" ht="21.95" hidden="1" customHeight="1" x14ac:dyDescent="0.25">
      <c r="B247" s="1919" t="s">
        <v>139</v>
      </c>
      <c r="C247" s="1919"/>
      <c r="D247" s="1919"/>
      <c r="E247" s="1919"/>
      <c r="F247" s="1919"/>
      <c r="G247" s="1919"/>
      <c r="H247" s="1919"/>
      <c r="I247" s="1919"/>
      <c r="J247" s="1919"/>
    </row>
    <row r="248" spans="1:10" ht="21.95" hidden="1" customHeight="1" x14ac:dyDescent="0.25">
      <c r="A248" s="1779" t="s">
        <v>106</v>
      </c>
      <c r="B248" s="1927" t="s">
        <v>77</v>
      </c>
      <c r="C248" s="1928"/>
      <c r="D248" s="1929"/>
      <c r="E248" s="1781" t="s">
        <v>82</v>
      </c>
      <c r="F248" s="1782" t="s">
        <v>35</v>
      </c>
      <c r="G248" s="1783" t="s">
        <v>111</v>
      </c>
      <c r="H248" s="1698" t="s">
        <v>104</v>
      </c>
      <c r="I248" s="1698"/>
      <c r="J248" s="1698"/>
    </row>
    <row r="249" spans="1:10" ht="21.95" hidden="1" customHeight="1" x14ac:dyDescent="0.25">
      <c r="A249" s="1780"/>
      <c r="B249" s="1930"/>
      <c r="C249" s="1931"/>
      <c r="D249" s="1932"/>
      <c r="E249" s="1781"/>
      <c r="F249" s="1782"/>
      <c r="G249" s="1783"/>
      <c r="H249" s="55">
        <f>H14</f>
        <v>2026</v>
      </c>
      <c r="I249" s="55">
        <f t="shared" ref="I249:J249" si="58">I14</f>
        <v>2027</v>
      </c>
      <c r="J249" s="55">
        <f t="shared" si="58"/>
        <v>2028</v>
      </c>
    </row>
    <row r="250" spans="1:10" ht="15.95" hidden="1" customHeight="1" x14ac:dyDescent="0.25">
      <c r="A250" s="68">
        <v>1</v>
      </c>
      <c r="B250" s="1887">
        <v>2</v>
      </c>
      <c r="C250" s="1887"/>
      <c r="D250" s="1887"/>
      <c r="E250" s="69">
        <v>3</v>
      </c>
      <c r="F250" s="69">
        <v>4</v>
      </c>
      <c r="G250" s="69">
        <v>5</v>
      </c>
      <c r="H250" s="97">
        <v>6</v>
      </c>
      <c r="I250" s="97">
        <v>7</v>
      </c>
      <c r="J250" s="97">
        <v>8</v>
      </c>
    </row>
    <row r="251" spans="1:10" ht="17.100000000000001" hidden="1" customHeight="1" x14ac:dyDescent="0.25">
      <c r="A251" s="527">
        <v>1</v>
      </c>
      <c r="B251" s="1995" t="s">
        <v>811</v>
      </c>
      <c r="C251" s="1996"/>
      <c r="D251" s="1997"/>
      <c r="E251" s="968" t="s">
        <v>117</v>
      </c>
      <c r="F251" s="969" t="s">
        <v>117</v>
      </c>
      <c r="G251" s="970" t="s">
        <v>117</v>
      </c>
      <c r="H251" s="971">
        <f>SUM(H252:H256)</f>
        <v>0</v>
      </c>
      <c r="I251" s="971">
        <f t="shared" ref="I251:J251" si="59">SUM(I252:I256)</f>
        <v>0</v>
      </c>
      <c r="J251" s="971">
        <f t="shared" si="59"/>
        <v>0</v>
      </c>
    </row>
    <row r="252" spans="1:10" ht="17.100000000000001" hidden="1" customHeight="1" x14ac:dyDescent="0.25">
      <c r="A252" s="79"/>
      <c r="B252" s="1688"/>
      <c r="C252" s="1688"/>
      <c r="D252" s="1688"/>
      <c r="E252" s="75"/>
      <c r="F252" s="80"/>
      <c r="G252" s="6" t="e">
        <f t="shared" ref="G252:G256" si="60">H252/F252</f>
        <v>#DIV/0!</v>
      </c>
      <c r="H252" s="56"/>
      <c r="I252" s="56"/>
      <c r="J252" s="56"/>
    </row>
    <row r="253" spans="1:10" ht="17.100000000000001" hidden="1" customHeight="1" x14ac:dyDescent="0.25">
      <c r="A253" s="79"/>
      <c r="B253" s="1702"/>
      <c r="C253" s="1702"/>
      <c r="D253" s="1702"/>
      <c r="E253" s="75"/>
      <c r="F253" s="80"/>
      <c r="G253" s="6" t="e">
        <f t="shared" si="60"/>
        <v>#DIV/0!</v>
      </c>
      <c r="H253" s="56"/>
      <c r="I253" s="56"/>
      <c r="J253" s="56"/>
    </row>
    <row r="254" spans="1:10" ht="17.100000000000001" hidden="1" customHeight="1" x14ac:dyDescent="0.25">
      <c r="A254" s="79"/>
      <c r="B254" s="1660"/>
      <c r="C254" s="1661"/>
      <c r="D254" s="1662"/>
      <c r="E254" s="75"/>
      <c r="F254" s="80"/>
      <c r="G254" s="6" t="e">
        <f t="shared" si="60"/>
        <v>#DIV/0!</v>
      </c>
      <c r="H254" s="56"/>
      <c r="I254" s="56"/>
      <c r="J254" s="56"/>
    </row>
    <row r="255" spans="1:10" ht="17.100000000000001" hidden="1" customHeight="1" x14ac:dyDescent="0.25">
      <c r="A255" s="79"/>
      <c r="B255" s="1660"/>
      <c r="C255" s="1661"/>
      <c r="D255" s="1662"/>
      <c r="E255" s="75"/>
      <c r="F255" s="80"/>
      <c r="G255" s="6" t="e">
        <f>H255/F255</f>
        <v>#DIV/0!</v>
      </c>
      <c r="H255" s="56"/>
      <c r="I255" s="56"/>
      <c r="J255" s="56"/>
    </row>
    <row r="256" spans="1:10" ht="17.100000000000001" hidden="1" customHeight="1" x14ac:dyDescent="0.25">
      <c r="A256" s="79"/>
      <c r="B256" s="1660"/>
      <c r="C256" s="1661"/>
      <c r="D256" s="1662"/>
      <c r="E256" s="75"/>
      <c r="F256" s="60"/>
      <c r="G256" s="6" t="e">
        <f t="shared" si="60"/>
        <v>#DIV/0!</v>
      </c>
      <c r="H256" s="56"/>
      <c r="I256" s="56"/>
      <c r="J256" s="56"/>
    </row>
    <row r="257" spans="1:10" ht="17.100000000000001" hidden="1" customHeight="1" x14ac:dyDescent="0.25">
      <c r="A257" s="972">
        <v>2</v>
      </c>
      <c r="B257" s="1933" t="s">
        <v>886</v>
      </c>
      <c r="C257" s="1934"/>
      <c r="D257" s="1935"/>
      <c r="E257" s="973" t="s">
        <v>117</v>
      </c>
      <c r="F257" s="974" t="s">
        <v>117</v>
      </c>
      <c r="G257" s="975" t="s">
        <v>117</v>
      </c>
      <c r="H257" s="967">
        <f>SUM(H258:H268)</f>
        <v>0</v>
      </c>
      <c r="I257" s="967">
        <f t="shared" ref="I257:J257" si="61">SUM(I258:I268)</f>
        <v>0</v>
      </c>
      <c r="J257" s="967">
        <f t="shared" si="61"/>
        <v>0</v>
      </c>
    </row>
    <row r="258" spans="1:10" ht="17.100000000000001" hidden="1" customHeight="1" x14ac:dyDescent="0.25">
      <c r="A258" s="1042"/>
      <c r="B258" s="1855" t="s">
        <v>706</v>
      </c>
      <c r="C258" s="1855"/>
      <c r="D258" s="1855"/>
      <c r="E258" s="75" t="s">
        <v>93</v>
      </c>
      <c r="F258" s="80"/>
      <c r="G258" s="6" t="e">
        <f t="shared" ref="G258:G259" si="62">H258/F258</f>
        <v>#DIV/0!</v>
      </c>
      <c r="H258" s="56"/>
      <c r="I258" s="56"/>
      <c r="J258" s="56"/>
    </row>
    <row r="259" spans="1:10" ht="35.85" hidden="1" customHeight="1" x14ac:dyDescent="0.25">
      <c r="A259" s="1042"/>
      <c r="B259" s="1695" t="s">
        <v>538</v>
      </c>
      <c r="C259" s="1695"/>
      <c r="D259" s="1695"/>
      <c r="E259" s="75" t="s">
        <v>95</v>
      </c>
      <c r="F259" s="80"/>
      <c r="G259" s="6" t="e">
        <f t="shared" si="62"/>
        <v>#DIV/0!</v>
      </c>
      <c r="H259" s="56"/>
      <c r="I259" s="56"/>
      <c r="J259" s="56"/>
    </row>
    <row r="260" spans="1:10" ht="17.100000000000001" hidden="1" customHeight="1" x14ac:dyDescent="0.25">
      <c r="A260" s="27"/>
      <c r="B260" s="1702"/>
      <c r="C260" s="1702"/>
      <c r="D260" s="1702"/>
      <c r="E260" s="75" t="s">
        <v>96</v>
      </c>
      <c r="F260" s="60"/>
      <c r="G260" s="6" t="e">
        <f t="shared" ref="G260:G280" si="63">H260/F260</f>
        <v>#DIV/0!</v>
      </c>
      <c r="H260" s="56"/>
      <c r="I260" s="56"/>
      <c r="J260" s="56"/>
    </row>
    <row r="261" spans="1:10" ht="17.100000000000001" hidden="1" customHeight="1" x14ac:dyDescent="0.25">
      <c r="A261" s="27"/>
      <c r="B261" s="1688"/>
      <c r="C261" s="1688"/>
      <c r="D261" s="1688"/>
      <c r="E261" s="75"/>
      <c r="F261" s="60"/>
      <c r="G261" s="6" t="e">
        <f t="shared" si="63"/>
        <v>#DIV/0!</v>
      </c>
      <c r="H261" s="56"/>
      <c r="I261" s="56"/>
      <c r="J261" s="56"/>
    </row>
    <row r="262" spans="1:10" ht="17.100000000000001" hidden="1" customHeight="1" x14ac:dyDescent="0.25">
      <c r="A262" s="27"/>
      <c r="B262" s="1688"/>
      <c r="C262" s="1688"/>
      <c r="D262" s="1688"/>
      <c r="E262" s="75"/>
      <c r="F262" s="60"/>
      <c r="G262" s="6" t="e">
        <f t="shared" si="63"/>
        <v>#DIV/0!</v>
      </c>
      <c r="H262" s="56"/>
      <c r="I262" s="56"/>
      <c r="J262" s="56"/>
    </row>
    <row r="263" spans="1:10" ht="17.100000000000001" hidden="1" customHeight="1" x14ac:dyDescent="0.25">
      <c r="A263" s="27"/>
      <c r="B263" s="1688"/>
      <c r="C263" s="1688"/>
      <c r="D263" s="1688"/>
      <c r="E263" s="75"/>
      <c r="F263" s="60"/>
      <c r="G263" s="6" t="e">
        <f t="shared" si="63"/>
        <v>#DIV/0!</v>
      </c>
      <c r="H263" s="56"/>
      <c r="I263" s="56"/>
      <c r="J263" s="56"/>
    </row>
    <row r="264" spans="1:10" ht="17.100000000000001" hidden="1" customHeight="1" x14ac:dyDescent="0.25">
      <c r="A264" s="27"/>
      <c r="B264" s="1688"/>
      <c r="C264" s="1688"/>
      <c r="D264" s="1688"/>
      <c r="E264" s="75"/>
      <c r="F264" s="60"/>
      <c r="G264" s="6" t="e">
        <f t="shared" si="63"/>
        <v>#DIV/0!</v>
      </c>
      <c r="H264" s="56"/>
      <c r="I264" s="56"/>
      <c r="J264" s="56"/>
    </row>
    <row r="265" spans="1:10" ht="17.100000000000001" hidden="1" customHeight="1" x14ac:dyDescent="0.25">
      <c r="A265" s="27"/>
      <c r="B265" s="1688"/>
      <c r="C265" s="1688"/>
      <c r="D265" s="1688"/>
      <c r="E265" s="75"/>
      <c r="F265" s="60"/>
      <c r="G265" s="6" t="e">
        <f t="shared" si="63"/>
        <v>#DIV/0!</v>
      </c>
      <c r="H265" s="56"/>
      <c r="I265" s="56"/>
      <c r="J265" s="56"/>
    </row>
    <row r="266" spans="1:10" ht="17.100000000000001" hidden="1" customHeight="1" x14ac:dyDescent="0.25">
      <c r="A266" s="27"/>
      <c r="B266" s="1688"/>
      <c r="C266" s="1688"/>
      <c r="D266" s="1688"/>
      <c r="E266" s="75"/>
      <c r="F266" s="60"/>
      <c r="G266" s="6" t="e">
        <f t="shared" si="63"/>
        <v>#DIV/0!</v>
      </c>
      <c r="H266" s="56"/>
      <c r="I266" s="56"/>
      <c r="J266" s="56"/>
    </row>
    <row r="267" spans="1:10" ht="17.100000000000001" hidden="1" customHeight="1" x14ac:dyDescent="0.25">
      <c r="A267" s="27"/>
      <c r="B267" s="1688"/>
      <c r="C267" s="1688"/>
      <c r="D267" s="1688"/>
      <c r="E267" s="75"/>
      <c r="F267" s="60"/>
      <c r="G267" s="6" t="e">
        <f t="shared" si="63"/>
        <v>#DIV/0!</v>
      </c>
      <c r="H267" s="56"/>
      <c r="I267" s="56"/>
      <c r="J267" s="56"/>
    </row>
    <row r="268" spans="1:10" ht="17.100000000000001" hidden="1" customHeight="1" x14ac:dyDescent="0.25">
      <c r="A268" s="27"/>
      <c r="B268" s="1688"/>
      <c r="C268" s="1688"/>
      <c r="D268" s="1688"/>
      <c r="E268" s="75"/>
      <c r="F268" s="60"/>
      <c r="G268" s="6" t="e">
        <f t="shared" si="63"/>
        <v>#DIV/0!</v>
      </c>
      <c r="H268" s="56"/>
      <c r="I268" s="56"/>
      <c r="J268" s="56"/>
    </row>
    <row r="269" spans="1:10" ht="17.100000000000001" hidden="1" customHeight="1" x14ac:dyDescent="0.25">
      <c r="A269" s="18">
        <v>3</v>
      </c>
      <c r="B269" s="1795" t="s">
        <v>845</v>
      </c>
      <c r="C269" s="1769"/>
      <c r="D269" s="1770"/>
      <c r="E269" s="19" t="s">
        <v>117</v>
      </c>
      <c r="F269" s="20" t="s">
        <v>117</v>
      </c>
      <c r="G269" s="21" t="s">
        <v>117</v>
      </c>
      <c r="H269" s="26">
        <f>SUM(H270:H280)</f>
        <v>0</v>
      </c>
      <c r="I269" s="26">
        <f t="shared" ref="I269:J269" si="64">SUM(I270:I280)</f>
        <v>0</v>
      </c>
      <c r="J269" s="26">
        <f t="shared" si="64"/>
        <v>0</v>
      </c>
    </row>
    <row r="270" spans="1:10" ht="17.100000000000001" hidden="1" customHeight="1" thickBot="1" x14ac:dyDescent="0.3">
      <c r="A270" s="27"/>
      <c r="B270" s="1688"/>
      <c r="C270" s="1688"/>
      <c r="D270" s="1688"/>
      <c r="E270" s="75"/>
      <c r="F270" s="60"/>
      <c r="G270" s="6" t="e">
        <f t="shared" si="63"/>
        <v>#DIV/0!</v>
      </c>
      <c r="H270" s="56"/>
      <c r="I270" s="56"/>
      <c r="J270" s="56"/>
    </row>
    <row r="271" spans="1:10" ht="17.100000000000001" hidden="1" customHeight="1" x14ac:dyDescent="0.25">
      <c r="A271" s="27"/>
      <c r="B271" s="1688"/>
      <c r="C271" s="1688"/>
      <c r="D271" s="1688"/>
      <c r="E271" s="75"/>
      <c r="F271" s="60"/>
      <c r="G271" s="6" t="e">
        <f t="shared" si="63"/>
        <v>#DIV/0!</v>
      </c>
      <c r="H271" s="56"/>
      <c r="I271" s="56"/>
      <c r="J271" s="56"/>
    </row>
    <row r="272" spans="1:10" ht="17.100000000000001" hidden="1" customHeight="1" x14ac:dyDescent="0.25">
      <c r="A272" s="27"/>
      <c r="B272" s="1688"/>
      <c r="C272" s="1688"/>
      <c r="D272" s="1688"/>
      <c r="E272" s="75"/>
      <c r="F272" s="60"/>
      <c r="G272" s="6" t="e">
        <f t="shared" si="63"/>
        <v>#DIV/0!</v>
      </c>
      <c r="H272" s="56"/>
      <c r="I272" s="56"/>
      <c r="J272" s="56"/>
    </row>
    <row r="273" spans="1:10" ht="17.100000000000001" hidden="1" customHeight="1" x14ac:dyDescent="0.25">
      <c r="A273" s="27"/>
      <c r="B273" s="1688"/>
      <c r="C273" s="1688"/>
      <c r="D273" s="1688"/>
      <c r="E273" s="75"/>
      <c r="F273" s="60"/>
      <c r="G273" s="6" t="e">
        <f t="shared" si="63"/>
        <v>#DIV/0!</v>
      </c>
      <c r="H273" s="56"/>
      <c r="I273" s="56"/>
      <c r="J273" s="56"/>
    </row>
    <row r="274" spans="1:10" ht="17.100000000000001" hidden="1" customHeight="1" x14ac:dyDescent="0.25">
      <c r="A274" s="27"/>
      <c r="B274" s="1688"/>
      <c r="C274" s="1688"/>
      <c r="D274" s="1688"/>
      <c r="E274" s="75"/>
      <c r="F274" s="60"/>
      <c r="G274" s="6" t="e">
        <f t="shared" si="63"/>
        <v>#DIV/0!</v>
      </c>
      <c r="H274" s="56"/>
      <c r="I274" s="56"/>
      <c r="J274" s="56"/>
    </row>
    <row r="275" spans="1:10" ht="17.100000000000001" hidden="1" customHeight="1" x14ac:dyDescent="0.25">
      <c r="A275" s="27"/>
      <c r="B275" s="1688"/>
      <c r="C275" s="1688"/>
      <c r="D275" s="1688"/>
      <c r="E275" s="75"/>
      <c r="F275" s="60"/>
      <c r="G275" s="6" t="e">
        <f t="shared" si="63"/>
        <v>#DIV/0!</v>
      </c>
      <c r="H275" s="56"/>
      <c r="I275" s="56"/>
      <c r="J275" s="56"/>
    </row>
    <row r="276" spans="1:10" ht="17.100000000000001" hidden="1" customHeight="1" x14ac:dyDescent="0.25">
      <c r="A276" s="27"/>
      <c r="B276" s="1688"/>
      <c r="C276" s="1688"/>
      <c r="D276" s="1688"/>
      <c r="E276" s="75"/>
      <c r="F276" s="60"/>
      <c r="G276" s="6" t="e">
        <f t="shared" si="63"/>
        <v>#DIV/0!</v>
      </c>
      <c r="H276" s="56"/>
      <c r="I276" s="56"/>
      <c r="J276" s="56"/>
    </row>
    <row r="277" spans="1:10" ht="17.100000000000001" hidden="1" customHeight="1" x14ac:dyDescent="0.25">
      <c r="A277" s="27"/>
      <c r="B277" s="1702"/>
      <c r="C277" s="1702"/>
      <c r="D277" s="1702"/>
      <c r="E277" s="75"/>
      <c r="F277" s="60"/>
      <c r="G277" s="6" t="e">
        <f t="shared" si="63"/>
        <v>#DIV/0!</v>
      </c>
      <c r="H277" s="56"/>
      <c r="I277" s="56"/>
      <c r="J277" s="56"/>
    </row>
    <row r="278" spans="1:10" ht="17.100000000000001" hidden="1" customHeight="1" x14ac:dyDescent="0.25">
      <c r="A278" s="27"/>
      <c r="B278" s="1660"/>
      <c r="C278" s="1661"/>
      <c r="D278" s="1662"/>
      <c r="E278" s="75"/>
      <c r="F278" s="60"/>
      <c r="G278" s="6" t="e">
        <f t="shared" si="63"/>
        <v>#DIV/0!</v>
      </c>
      <c r="H278" s="56"/>
      <c r="I278" s="56"/>
      <c r="J278" s="56"/>
    </row>
    <row r="279" spans="1:10" ht="17.100000000000001" hidden="1" customHeight="1" x14ac:dyDescent="0.25">
      <c r="A279" s="27"/>
      <c r="B279" s="1660"/>
      <c r="C279" s="1661"/>
      <c r="D279" s="1662"/>
      <c r="E279" s="75"/>
      <c r="F279" s="60"/>
      <c r="G279" s="6" t="e">
        <f t="shared" si="63"/>
        <v>#DIV/0!</v>
      </c>
      <c r="H279" s="56"/>
      <c r="I279" s="56"/>
      <c r="J279" s="56"/>
    </row>
    <row r="280" spans="1:10" ht="17.100000000000001" hidden="1" customHeight="1" thickBot="1" x14ac:dyDescent="0.3">
      <c r="A280" s="27"/>
      <c r="B280" s="1660"/>
      <c r="C280" s="1661"/>
      <c r="D280" s="1662"/>
      <c r="E280" s="75"/>
      <c r="F280" s="60"/>
      <c r="G280" s="6" t="e">
        <f t="shared" si="63"/>
        <v>#DIV/0!</v>
      </c>
      <c r="H280" s="56"/>
      <c r="I280" s="56"/>
      <c r="J280" s="56"/>
    </row>
    <row r="281" spans="1:10" ht="20.45" hidden="1" customHeight="1" x14ac:dyDescent="0.25">
      <c r="A281" s="1637" t="s">
        <v>65</v>
      </c>
      <c r="B281" s="1638"/>
      <c r="C281" s="1638"/>
      <c r="D281" s="1638"/>
      <c r="E281" s="1638"/>
      <c r="F281" s="1638"/>
      <c r="G281" s="1639"/>
      <c r="H281" s="8">
        <f>H251+H257+H269</f>
        <v>0</v>
      </c>
      <c r="I281" s="8">
        <f t="shared" ref="I281:J281" si="65">I251+I257+I269</f>
        <v>0</v>
      </c>
      <c r="J281" s="8">
        <f t="shared" si="65"/>
        <v>0</v>
      </c>
    </row>
    <row r="282" spans="1:10" ht="12" hidden="1" customHeight="1" x14ac:dyDescent="0.25">
      <c r="H282" s="58"/>
    </row>
    <row r="283" spans="1:10" ht="21.95" hidden="1" customHeight="1" x14ac:dyDescent="0.25">
      <c r="B283" s="1919" t="s">
        <v>143</v>
      </c>
      <c r="C283" s="1919"/>
      <c r="D283" s="1919"/>
      <c r="E283" s="1919"/>
      <c r="F283" s="1919"/>
      <c r="G283" s="1919"/>
      <c r="H283" s="1919"/>
      <c r="I283" s="1919"/>
      <c r="J283" s="1919"/>
    </row>
    <row r="284" spans="1:10" ht="21.95" hidden="1" customHeight="1" x14ac:dyDescent="0.25">
      <c r="A284" s="1779" t="s">
        <v>106</v>
      </c>
      <c r="B284" s="1927" t="s">
        <v>77</v>
      </c>
      <c r="C284" s="1928"/>
      <c r="D284" s="1929"/>
      <c r="E284" s="1781" t="s">
        <v>82</v>
      </c>
      <c r="F284" s="1782" t="s">
        <v>35</v>
      </c>
      <c r="G284" s="1783" t="s">
        <v>111</v>
      </c>
      <c r="H284" s="1698" t="s">
        <v>104</v>
      </c>
      <c r="I284" s="1698"/>
      <c r="J284" s="1698"/>
    </row>
    <row r="285" spans="1:10" ht="21.95" hidden="1" customHeight="1" x14ac:dyDescent="0.25">
      <c r="A285" s="1780"/>
      <c r="B285" s="1930"/>
      <c r="C285" s="1931"/>
      <c r="D285" s="1932"/>
      <c r="E285" s="1781"/>
      <c r="F285" s="1782"/>
      <c r="G285" s="1783"/>
      <c r="H285" s="55">
        <f>H14</f>
        <v>2026</v>
      </c>
      <c r="I285" s="55">
        <f t="shared" ref="I285:J285" si="66">I14</f>
        <v>2027</v>
      </c>
      <c r="J285" s="55">
        <f t="shared" si="66"/>
        <v>2028</v>
      </c>
    </row>
    <row r="286" spans="1:10" ht="15.95" hidden="1" customHeight="1" x14ac:dyDescent="0.25">
      <c r="A286" s="68">
        <v>1</v>
      </c>
      <c r="B286" s="1887">
        <v>2</v>
      </c>
      <c r="C286" s="1887"/>
      <c r="D286" s="1887"/>
      <c r="E286" s="69">
        <v>3</v>
      </c>
      <c r="F286" s="69">
        <v>4</v>
      </c>
      <c r="G286" s="69">
        <v>5</v>
      </c>
      <c r="H286" s="97">
        <v>6</v>
      </c>
      <c r="I286" s="97">
        <v>7</v>
      </c>
      <c r="J286" s="97">
        <v>8</v>
      </c>
    </row>
    <row r="287" spans="1:10" ht="17.100000000000001" hidden="1" customHeight="1" x14ac:dyDescent="0.25">
      <c r="A287" s="29">
        <v>1</v>
      </c>
      <c r="B287" s="1799" t="s">
        <v>144</v>
      </c>
      <c r="C287" s="1800"/>
      <c r="D287" s="1801"/>
      <c r="E287" s="19" t="s">
        <v>117</v>
      </c>
      <c r="F287" s="20" t="s">
        <v>117</v>
      </c>
      <c r="G287" s="21" t="s">
        <v>117</v>
      </c>
      <c r="H287" s="22"/>
      <c r="I287" s="22"/>
      <c r="J287" s="22"/>
    </row>
    <row r="288" spans="1:10" ht="17.100000000000001" hidden="1" customHeight="1" x14ac:dyDescent="0.25">
      <c r="A288" s="27"/>
      <c r="B288" s="1660"/>
      <c r="C288" s="1661"/>
      <c r="D288" s="1662"/>
      <c r="E288" s="75" t="s">
        <v>96</v>
      </c>
      <c r="F288" s="80"/>
      <c r="G288" s="6" t="e">
        <f t="shared" ref="G288:G293" si="67">H288/F288</f>
        <v>#DIV/0!</v>
      </c>
      <c r="H288" s="56"/>
      <c r="I288" s="56"/>
      <c r="J288" s="56"/>
    </row>
    <row r="289" spans="1:10" ht="17.100000000000001" hidden="1" customHeight="1" x14ac:dyDescent="0.25">
      <c r="A289" s="27"/>
      <c r="B289" s="1660"/>
      <c r="C289" s="1661"/>
      <c r="D289" s="1662"/>
      <c r="E289" s="75"/>
      <c r="F289" s="80"/>
      <c r="G289" s="6" t="e">
        <f t="shared" si="67"/>
        <v>#DIV/0!</v>
      </c>
      <c r="H289" s="56"/>
      <c r="I289" s="56"/>
      <c r="J289" s="56"/>
    </row>
    <row r="290" spans="1:10" ht="17.100000000000001" hidden="1" customHeight="1" x14ac:dyDescent="0.25">
      <c r="A290" s="27"/>
      <c r="B290" s="1660" t="s">
        <v>66</v>
      </c>
      <c r="C290" s="1661"/>
      <c r="D290" s="1662"/>
      <c r="E290" s="75"/>
      <c r="F290" s="80"/>
      <c r="G290" s="6" t="e">
        <f t="shared" si="67"/>
        <v>#DIV/0!</v>
      </c>
      <c r="H290" s="56"/>
      <c r="I290" s="56"/>
      <c r="J290" s="56"/>
    </row>
    <row r="291" spans="1:10" ht="17.100000000000001" hidden="1" customHeight="1" x14ac:dyDescent="0.25">
      <c r="A291" s="27"/>
      <c r="B291" s="1660"/>
      <c r="C291" s="1661"/>
      <c r="D291" s="1662"/>
      <c r="E291" s="75"/>
      <c r="F291" s="80"/>
      <c r="G291" s="6" t="e">
        <f>H291/F291</f>
        <v>#DIV/0!</v>
      </c>
      <c r="H291" s="56"/>
      <c r="I291" s="56"/>
      <c r="J291" s="56"/>
    </row>
    <row r="292" spans="1:10" ht="17.100000000000001" hidden="1" customHeight="1" x14ac:dyDescent="0.25">
      <c r="A292" s="27"/>
      <c r="B292" s="1660" t="s">
        <v>67</v>
      </c>
      <c r="C292" s="1661"/>
      <c r="D292" s="1662"/>
      <c r="E292" s="75"/>
      <c r="F292" s="60"/>
      <c r="G292" s="6" t="e">
        <f t="shared" si="67"/>
        <v>#DIV/0!</v>
      </c>
      <c r="H292" s="56"/>
      <c r="I292" s="56"/>
      <c r="J292" s="56"/>
    </row>
    <row r="293" spans="1:10" ht="17.100000000000001" hidden="1" customHeight="1" x14ac:dyDescent="0.25">
      <c r="A293" s="27"/>
      <c r="B293" s="1702" t="s">
        <v>68</v>
      </c>
      <c r="C293" s="1702"/>
      <c r="D293" s="1702"/>
      <c r="E293" s="75"/>
      <c r="F293" s="60"/>
      <c r="G293" s="6" t="e">
        <f t="shared" si="67"/>
        <v>#DIV/0!</v>
      </c>
      <c r="H293" s="56"/>
      <c r="I293" s="56"/>
      <c r="J293" s="56"/>
    </row>
    <row r="294" spans="1:10" ht="21.95" hidden="1" customHeight="1" x14ac:dyDescent="0.25">
      <c r="A294" s="1637" t="s">
        <v>69</v>
      </c>
      <c r="B294" s="1638"/>
      <c r="C294" s="1638"/>
      <c r="D294" s="1638"/>
      <c r="E294" s="1638"/>
      <c r="F294" s="1638"/>
      <c r="G294" s="1639"/>
      <c r="H294" s="8">
        <f>SUM(H287:H293)</f>
        <v>0</v>
      </c>
      <c r="I294" s="8">
        <f>SUM(I287:I293)</f>
        <v>0</v>
      </c>
      <c r="J294" s="8">
        <f>SUM(J287:J293)</f>
        <v>0</v>
      </c>
    </row>
    <row r="295" spans="1:10" ht="12" hidden="1" customHeight="1" x14ac:dyDescent="0.25"/>
    <row r="296" spans="1:10" ht="21.95" customHeight="1" x14ac:dyDescent="0.25">
      <c r="B296" s="1919" t="s">
        <v>149</v>
      </c>
      <c r="C296" s="1919"/>
      <c r="D296" s="1919"/>
      <c r="E296" s="1919"/>
      <c r="F296" s="1919"/>
      <c r="G296" s="1919"/>
      <c r="H296" s="1919"/>
      <c r="I296" s="1919"/>
      <c r="J296" s="1919"/>
    </row>
    <row r="297" spans="1:10" ht="21.95" customHeight="1" x14ac:dyDescent="0.25">
      <c r="A297" s="1779" t="s">
        <v>106</v>
      </c>
      <c r="B297" s="1927" t="s">
        <v>77</v>
      </c>
      <c r="C297" s="1928"/>
      <c r="D297" s="1929"/>
      <c r="E297" s="1781" t="s">
        <v>82</v>
      </c>
      <c r="F297" s="1782" t="s">
        <v>35</v>
      </c>
      <c r="G297" s="1783" t="s">
        <v>111</v>
      </c>
      <c r="H297" s="1698" t="s">
        <v>104</v>
      </c>
      <c r="I297" s="1698"/>
      <c r="J297" s="1698"/>
    </row>
    <row r="298" spans="1:10" ht="21.95" customHeight="1" x14ac:dyDescent="0.25">
      <c r="A298" s="1780"/>
      <c r="B298" s="1930"/>
      <c r="C298" s="1931"/>
      <c r="D298" s="1932"/>
      <c r="E298" s="1781"/>
      <c r="F298" s="1782"/>
      <c r="G298" s="1783"/>
      <c r="H298" s="55">
        <f>H14</f>
        <v>2026</v>
      </c>
      <c r="I298" s="55">
        <f t="shared" ref="I298:J298" si="68">I14</f>
        <v>2027</v>
      </c>
      <c r="J298" s="55">
        <f t="shared" si="68"/>
        <v>2028</v>
      </c>
    </row>
    <row r="299" spans="1:10" ht="15.95" customHeight="1" x14ac:dyDescent="0.25">
      <c r="A299" s="68">
        <v>1</v>
      </c>
      <c r="B299" s="1887">
        <v>2</v>
      </c>
      <c r="C299" s="1887"/>
      <c r="D299" s="1887"/>
      <c r="E299" s="69">
        <v>3</v>
      </c>
      <c r="F299" s="69">
        <v>4</v>
      </c>
      <c r="G299" s="69">
        <v>5</v>
      </c>
      <c r="H299" s="97">
        <v>6</v>
      </c>
      <c r="I299" s="97">
        <v>7</v>
      </c>
      <c r="J299" s="97">
        <v>8</v>
      </c>
    </row>
    <row r="300" spans="1:10" ht="17.100000000000001" hidden="1" customHeight="1" x14ac:dyDescent="0.25">
      <c r="A300" s="27">
        <v>1</v>
      </c>
      <c r="B300" s="1692" t="s">
        <v>145</v>
      </c>
      <c r="C300" s="1693"/>
      <c r="D300" s="1694"/>
      <c r="E300" s="75" t="s">
        <v>96</v>
      </c>
      <c r="F300" s="80"/>
      <c r="G300" s="56" t="e">
        <f t="shared" ref="G300:G358" si="69">H300/F300</f>
        <v>#DIV/0!</v>
      </c>
      <c r="H300" s="84"/>
      <c r="I300" s="84"/>
      <c r="J300" s="84"/>
    </row>
    <row r="301" spans="1:10" ht="17.100000000000001" hidden="1" customHeight="1" x14ac:dyDescent="0.25">
      <c r="A301" s="29">
        <v>2</v>
      </c>
      <c r="B301" s="1799" t="s">
        <v>146</v>
      </c>
      <c r="C301" s="1800"/>
      <c r="D301" s="1801"/>
      <c r="E301" s="19" t="s">
        <v>117</v>
      </c>
      <c r="F301" s="20" t="s">
        <v>117</v>
      </c>
      <c r="G301" s="21" t="s">
        <v>117</v>
      </c>
      <c r="H301" s="26">
        <f>SUM(H302:H304)</f>
        <v>0</v>
      </c>
      <c r="I301" s="26">
        <f t="shared" ref="I301:J301" si="70">SUM(I302:I304)</f>
        <v>0</v>
      </c>
      <c r="J301" s="26">
        <f t="shared" si="70"/>
        <v>0</v>
      </c>
    </row>
    <row r="302" spans="1:10" ht="17.100000000000001" hidden="1" customHeight="1" x14ac:dyDescent="0.25">
      <c r="A302" s="27"/>
      <c r="B302" s="1660"/>
      <c r="C302" s="1661"/>
      <c r="D302" s="1662"/>
      <c r="E302" s="75" t="s">
        <v>96</v>
      </c>
      <c r="F302" s="80"/>
      <c r="G302" s="6" t="e">
        <f t="shared" si="69"/>
        <v>#DIV/0!</v>
      </c>
      <c r="H302" s="56"/>
      <c r="I302" s="56"/>
      <c r="J302" s="56"/>
    </row>
    <row r="303" spans="1:10" ht="17.100000000000001" hidden="1" customHeight="1" x14ac:dyDescent="0.25">
      <c r="A303" s="27"/>
      <c r="B303" s="1660"/>
      <c r="C303" s="1661"/>
      <c r="D303" s="1662"/>
      <c r="E303" s="75" t="s">
        <v>96</v>
      </c>
      <c r="F303" s="80"/>
      <c r="G303" s="6" t="e">
        <f t="shared" si="69"/>
        <v>#DIV/0!</v>
      </c>
      <c r="H303" s="56"/>
      <c r="I303" s="56"/>
      <c r="J303" s="56"/>
    </row>
    <row r="304" spans="1:10" ht="17.100000000000001" hidden="1" customHeight="1" x14ac:dyDescent="0.25">
      <c r="A304" s="27"/>
      <c r="B304" s="1660"/>
      <c r="C304" s="1661"/>
      <c r="D304" s="1662"/>
      <c r="E304" s="75" t="s">
        <v>96</v>
      </c>
      <c r="F304" s="80"/>
      <c r="G304" s="6" t="e">
        <f>H304/F304</f>
        <v>#DIV/0!</v>
      </c>
      <c r="H304" s="56"/>
      <c r="I304" s="56"/>
      <c r="J304" s="56"/>
    </row>
    <row r="305" spans="1:10" ht="17.100000000000001" hidden="1" customHeight="1" x14ac:dyDescent="0.25">
      <c r="A305" s="29">
        <v>3</v>
      </c>
      <c r="B305" s="1799" t="s">
        <v>147</v>
      </c>
      <c r="C305" s="1800"/>
      <c r="D305" s="1801"/>
      <c r="E305" s="19" t="s">
        <v>117</v>
      </c>
      <c r="F305" s="20" t="s">
        <v>117</v>
      </c>
      <c r="G305" s="21" t="s">
        <v>117</v>
      </c>
      <c r="H305" s="26">
        <f>SUM(H306:H308)</f>
        <v>0</v>
      </c>
      <c r="I305" s="26">
        <f t="shared" ref="I305:J305" si="71">SUM(I306:I308)</f>
        <v>0</v>
      </c>
      <c r="J305" s="26">
        <f t="shared" si="71"/>
        <v>0</v>
      </c>
    </row>
    <row r="306" spans="1:10" ht="17.100000000000001" hidden="1" customHeight="1" x14ac:dyDescent="0.25">
      <c r="A306" s="27"/>
      <c r="B306" s="1702"/>
      <c r="C306" s="1702"/>
      <c r="D306" s="1702"/>
      <c r="E306" s="75" t="s">
        <v>96</v>
      </c>
      <c r="F306" s="60"/>
      <c r="G306" s="6" t="e">
        <f t="shared" si="69"/>
        <v>#DIV/0!</v>
      </c>
      <c r="H306" s="56"/>
      <c r="I306" s="56"/>
      <c r="J306" s="56"/>
    </row>
    <row r="307" spans="1:10" ht="17.100000000000001" hidden="1" customHeight="1" x14ac:dyDescent="0.25">
      <c r="A307" s="27"/>
      <c r="B307" s="1702"/>
      <c r="C307" s="1702"/>
      <c r="D307" s="1702"/>
      <c r="E307" s="75" t="s">
        <v>96</v>
      </c>
      <c r="F307" s="60"/>
      <c r="G307" s="6" t="e">
        <f t="shared" si="69"/>
        <v>#DIV/0!</v>
      </c>
      <c r="H307" s="56"/>
      <c r="I307" s="56"/>
      <c r="J307" s="56"/>
    </row>
    <row r="308" spans="1:10" ht="17.100000000000001" hidden="1" customHeight="1" x14ac:dyDescent="0.25">
      <c r="A308" s="27"/>
      <c r="B308" s="1702"/>
      <c r="C308" s="1702"/>
      <c r="D308" s="1702"/>
      <c r="E308" s="75" t="s">
        <v>96</v>
      </c>
      <c r="F308" s="60"/>
      <c r="G308" s="6" t="e">
        <f t="shared" si="69"/>
        <v>#DIV/0!</v>
      </c>
      <c r="H308" s="56"/>
      <c r="I308" s="56"/>
      <c r="J308" s="56"/>
    </row>
    <row r="309" spans="1:10" ht="17.100000000000001" hidden="1" customHeight="1" x14ac:dyDescent="0.25">
      <c r="A309" s="29">
        <v>4</v>
      </c>
      <c r="B309" s="1799" t="s">
        <v>148</v>
      </c>
      <c r="C309" s="1800"/>
      <c r="D309" s="1801"/>
      <c r="E309" s="19" t="s">
        <v>117</v>
      </c>
      <c r="F309" s="20" t="s">
        <v>117</v>
      </c>
      <c r="G309" s="21" t="s">
        <v>117</v>
      </c>
      <c r="H309" s="26">
        <f>SUM(H310:H320)</f>
        <v>0</v>
      </c>
      <c r="I309" s="26">
        <f t="shared" ref="I309:J309" si="72">SUM(I310:I320)</f>
        <v>0</v>
      </c>
      <c r="J309" s="26">
        <f t="shared" si="72"/>
        <v>0</v>
      </c>
    </row>
    <row r="310" spans="1:10" ht="17.100000000000001" hidden="1" customHeight="1" x14ac:dyDescent="0.25">
      <c r="A310" s="27"/>
      <c r="B310" s="1660"/>
      <c r="C310" s="1661"/>
      <c r="D310" s="1662"/>
      <c r="E310" s="75" t="s">
        <v>96</v>
      </c>
      <c r="F310" s="60"/>
      <c r="G310" s="6" t="e">
        <f t="shared" si="69"/>
        <v>#DIV/0!</v>
      </c>
      <c r="H310" s="56"/>
      <c r="I310" s="56"/>
      <c r="J310" s="56"/>
    </row>
    <row r="311" spans="1:10" ht="17.100000000000001" hidden="1" customHeight="1" x14ac:dyDescent="0.25">
      <c r="A311" s="27"/>
      <c r="B311" s="1660"/>
      <c r="C311" s="1661"/>
      <c r="D311" s="1662"/>
      <c r="E311" s="75" t="s">
        <v>96</v>
      </c>
      <c r="F311" s="60"/>
      <c r="G311" s="6" t="e">
        <f t="shared" si="69"/>
        <v>#DIV/0!</v>
      </c>
      <c r="H311" s="56"/>
      <c r="I311" s="56"/>
      <c r="J311" s="56"/>
    </row>
    <row r="312" spans="1:10" ht="17.100000000000001" hidden="1" customHeight="1" x14ac:dyDescent="0.25">
      <c r="A312" s="27"/>
      <c r="B312" s="1660"/>
      <c r="C312" s="1661"/>
      <c r="D312" s="1662"/>
      <c r="E312" s="75" t="s">
        <v>96</v>
      </c>
      <c r="F312" s="60"/>
      <c r="G312" s="6" t="e">
        <f t="shared" si="69"/>
        <v>#DIV/0!</v>
      </c>
      <c r="H312" s="56"/>
      <c r="I312" s="56"/>
      <c r="J312" s="56"/>
    </row>
    <row r="313" spans="1:10" ht="17.100000000000001" hidden="1" customHeight="1" x14ac:dyDescent="0.25">
      <c r="A313" s="27"/>
      <c r="B313" s="1924"/>
      <c r="C313" s="1925"/>
      <c r="D313" s="1926"/>
      <c r="E313" s="75" t="s">
        <v>96</v>
      </c>
      <c r="F313" s="60"/>
      <c r="G313" s="6" t="e">
        <f t="shared" si="69"/>
        <v>#DIV/0!</v>
      </c>
      <c r="H313" s="56"/>
      <c r="I313" s="56"/>
      <c r="J313" s="56"/>
    </row>
    <row r="314" spans="1:10" ht="17.100000000000001" hidden="1" customHeight="1" x14ac:dyDescent="0.25">
      <c r="A314" s="27"/>
      <c r="B314" s="1924"/>
      <c r="C314" s="1925"/>
      <c r="D314" s="1926"/>
      <c r="E314" s="75" t="s">
        <v>96</v>
      </c>
      <c r="F314" s="60"/>
      <c r="G314" s="6" t="e">
        <f t="shared" si="69"/>
        <v>#DIV/0!</v>
      </c>
      <c r="H314" s="56"/>
      <c r="I314" s="56"/>
      <c r="J314" s="56"/>
    </row>
    <row r="315" spans="1:10" ht="17.100000000000001" hidden="1" customHeight="1" x14ac:dyDescent="0.25">
      <c r="A315" s="27"/>
      <c r="B315" s="1924"/>
      <c r="C315" s="1925"/>
      <c r="D315" s="1926"/>
      <c r="E315" s="75" t="s">
        <v>96</v>
      </c>
      <c r="F315" s="60"/>
      <c r="G315" s="6" t="e">
        <f t="shared" si="69"/>
        <v>#DIV/0!</v>
      </c>
      <c r="H315" s="56"/>
      <c r="I315" s="56"/>
      <c r="J315" s="56"/>
    </row>
    <row r="316" spans="1:10" ht="17.100000000000001" hidden="1" customHeight="1" x14ac:dyDescent="0.25">
      <c r="A316" s="27"/>
      <c r="B316" s="1924"/>
      <c r="C316" s="1925"/>
      <c r="D316" s="1926"/>
      <c r="E316" s="75" t="s">
        <v>96</v>
      </c>
      <c r="F316" s="60"/>
      <c r="G316" s="6" t="e">
        <f t="shared" si="69"/>
        <v>#DIV/0!</v>
      </c>
      <c r="H316" s="56"/>
      <c r="I316" s="56"/>
      <c r="J316" s="56"/>
    </row>
    <row r="317" spans="1:10" ht="17.100000000000001" hidden="1" customHeight="1" x14ac:dyDescent="0.25">
      <c r="A317" s="27"/>
      <c r="B317" s="1924"/>
      <c r="C317" s="1925"/>
      <c r="D317" s="1926"/>
      <c r="E317" s="75" t="s">
        <v>96</v>
      </c>
      <c r="F317" s="60"/>
      <c r="G317" s="6" t="e">
        <f t="shared" si="69"/>
        <v>#DIV/0!</v>
      </c>
      <c r="H317" s="56"/>
      <c r="I317" s="56"/>
      <c r="J317" s="56"/>
    </row>
    <row r="318" spans="1:10" ht="17.100000000000001" hidden="1" customHeight="1" x14ac:dyDescent="0.25">
      <c r="A318" s="27"/>
      <c r="B318" s="1924"/>
      <c r="C318" s="1925"/>
      <c r="D318" s="1926"/>
      <c r="E318" s="75" t="s">
        <v>96</v>
      </c>
      <c r="F318" s="60"/>
      <c r="G318" s="6" t="e">
        <f t="shared" si="69"/>
        <v>#DIV/0!</v>
      </c>
      <c r="H318" s="56"/>
      <c r="I318" s="56"/>
      <c r="J318" s="56"/>
    </row>
    <row r="319" spans="1:10" ht="17.100000000000001" hidden="1" customHeight="1" x14ac:dyDescent="0.25">
      <c r="A319" s="27"/>
      <c r="B319" s="1924"/>
      <c r="C319" s="1925"/>
      <c r="D319" s="1926"/>
      <c r="E319" s="75" t="s">
        <v>96</v>
      </c>
      <c r="F319" s="60"/>
      <c r="G319" s="6" t="e">
        <f t="shared" si="69"/>
        <v>#DIV/0!</v>
      </c>
      <c r="H319" s="56"/>
      <c r="I319" s="56"/>
      <c r="J319" s="56"/>
    </row>
    <row r="320" spans="1:10" ht="17.100000000000001" hidden="1" customHeight="1" x14ac:dyDescent="0.25">
      <c r="A320" s="27"/>
      <c r="B320" s="1924"/>
      <c r="C320" s="1925"/>
      <c r="D320" s="1926"/>
      <c r="E320" s="75" t="s">
        <v>96</v>
      </c>
      <c r="F320" s="60"/>
      <c r="G320" s="6" t="e">
        <f t="shared" si="69"/>
        <v>#DIV/0!</v>
      </c>
      <c r="H320" s="56"/>
      <c r="I320" s="56"/>
      <c r="J320" s="56"/>
    </row>
    <row r="321" spans="1:10" ht="17.100000000000001" hidden="1" customHeight="1" x14ac:dyDescent="0.25">
      <c r="A321" s="31"/>
      <c r="B321" s="1643" t="s">
        <v>285</v>
      </c>
      <c r="C321" s="1644"/>
      <c r="D321" s="1645"/>
      <c r="E321" s="32" t="s">
        <v>117</v>
      </c>
      <c r="F321" s="117" t="s">
        <v>117</v>
      </c>
      <c r="G321" s="118" t="s">
        <v>117</v>
      </c>
      <c r="H321" s="33">
        <f>H300+H301+H305+H309</f>
        <v>0</v>
      </c>
      <c r="I321" s="33">
        <f t="shared" ref="I321:J321" si="73">I300+I301+I305+I309</f>
        <v>0</v>
      </c>
      <c r="J321" s="33">
        <f t="shared" si="73"/>
        <v>0</v>
      </c>
    </row>
    <row r="322" spans="1:10" ht="17.100000000000001" hidden="1" customHeight="1" x14ac:dyDescent="0.25">
      <c r="A322" s="214"/>
      <c r="B322" s="1802"/>
      <c r="C322" s="1803"/>
      <c r="D322" s="1804"/>
      <c r="E322" s="75"/>
      <c r="F322" s="60"/>
      <c r="G322" s="56"/>
      <c r="H322" s="56"/>
      <c r="I322" s="56"/>
      <c r="J322" s="56"/>
    </row>
    <row r="323" spans="1:10" ht="17.100000000000001" customHeight="1" x14ac:dyDescent="0.25">
      <c r="A323" s="977" t="s">
        <v>813</v>
      </c>
      <c r="B323" s="1920" t="s">
        <v>886</v>
      </c>
      <c r="C323" s="1921"/>
      <c r="D323" s="1922"/>
      <c r="E323" s="978" t="s">
        <v>117</v>
      </c>
      <c r="F323" s="979" t="s">
        <v>117</v>
      </c>
      <c r="G323" s="980" t="s">
        <v>117</v>
      </c>
      <c r="H323" s="967">
        <f>SUM(H324:H329)</f>
        <v>5200</v>
      </c>
      <c r="I323" s="967">
        <f t="shared" ref="I323" si="74">SUM(I324:I329)</f>
        <v>0</v>
      </c>
      <c r="J323" s="967">
        <f>SUM(J324:J329)</f>
        <v>0</v>
      </c>
    </row>
    <row r="324" spans="1:10" ht="17.100000000000001" customHeight="1" x14ac:dyDescent="0.25">
      <c r="A324" s="214"/>
      <c r="B324" s="1680" t="s">
        <v>1198</v>
      </c>
      <c r="C324" s="1680"/>
      <c r="D324" s="1680"/>
      <c r="E324" s="75" t="s">
        <v>96</v>
      </c>
      <c r="F324" s="80">
        <v>4</v>
      </c>
      <c r="G324" s="6">
        <f t="shared" si="69"/>
        <v>1300</v>
      </c>
      <c r="H324" s="56">
        <v>5200</v>
      </c>
      <c r="I324" s="56"/>
      <c r="J324" s="56"/>
    </row>
    <row r="325" spans="1:10" ht="17.100000000000001" hidden="1" customHeight="1" x14ac:dyDescent="0.25">
      <c r="A325" s="214"/>
      <c r="B325" s="1660"/>
      <c r="C325" s="1661"/>
      <c r="D325" s="1662"/>
      <c r="E325" s="75" t="s">
        <v>96</v>
      </c>
      <c r="F325" s="80"/>
      <c r="G325" s="6" t="e">
        <f t="shared" si="69"/>
        <v>#DIV/0!</v>
      </c>
      <c r="H325" s="56"/>
      <c r="I325" s="56"/>
      <c r="J325" s="56"/>
    </row>
    <row r="326" spans="1:10" ht="17.100000000000001" hidden="1" customHeight="1" x14ac:dyDescent="0.25">
      <c r="A326" s="214"/>
      <c r="B326" s="1660"/>
      <c r="C326" s="1661"/>
      <c r="D326" s="1662"/>
      <c r="E326" s="75" t="s">
        <v>96</v>
      </c>
      <c r="F326" s="80"/>
      <c r="G326" s="6" t="e">
        <f t="shared" si="69"/>
        <v>#DIV/0!</v>
      </c>
      <c r="H326" s="56"/>
      <c r="I326" s="56"/>
      <c r="J326" s="56"/>
    </row>
    <row r="327" spans="1:10" ht="17.100000000000001" hidden="1" customHeight="1" x14ac:dyDescent="0.25">
      <c r="A327" s="214"/>
      <c r="B327" s="1660"/>
      <c r="C327" s="1661"/>
      <c r="D327" s="1662"/>
      <c r="E327" s="75" t="s">
        <v>96</v>
      </c>
      <c r="F327" s="80"/>
      <c r="G327" s="6" t="e">
        <f t="shared" si="69"/>
        <v>#DIV/0!</v>
      </c>
      <c r="H327" s="56"/>
      <c r="I327" s="56"/>
      <c r="J327" s="56"/>
    </row>
    <row r="328" spans="1:10" ht="17.100000000000001" hidden="1" customHeight="1" x14ac:dyDescent="0.25">
      <c r="A328" s="214"/>
      <c r="B328" s="1660"/>
      <c r="C328" s="1661"/>
      <c r="D328" s="1662"/>
      <c r="E328" s="75" t="s">
        <v>96</v>
      </c>
      <c r="F328" s="80"/>
      <c r="G328" s="6" t="e">
        <f t="shared" si="69"/>
        <v>#DIV/0!</v>
      </c>
      <c r="H328" s="56"/>
      <c r="I328" s="56"/>
      <c r="J328" s="56"/>
    </row>
    <row r="329" spans="1:10" ht="17.100000000000001" hidden="1" customHeight="1" x14ac:dyDescent="0.25">
      <c r="A329" s="214"/>
      <c r="B329" s="1660"/>
      <c r="C329" s="1661"/>
      <c r="D329" s="1662"/>
      <c r="E329" s="75" t="s">
        <v>96</v>
      </c>
      <c r="F329" s="80"/>
      <c r="G329" s="6" t="e">
        <f>H329/F329</f>
        <v>#DIV/0!</v>
      </c>
      <c r="H329" s="56"/>
      <c r="I329" s="56"/>
      <c r="J329" s="56"/>
    </row>
    <row r="330" spans="1:10" ht="17.100000000000001" hidden="1" customHeight="1" x14ac:dyDescent="0.25">
      <c r="A330" s="981" t="s">
        <v>268</v>
      </c>
      <c r="B330" s="1923" t="s">
        <v>814</v>
      </c>
      <c r="C330" s="1628"/>
      <c r="D330" s="1899"/>
      <c r="E330" s="620" t="s">
        <v>117</v>
      </c>
      <c r="F330" s="622" t="s">
        <v>117</v>
      </c>
      <c r="G330" s="982" t="s">
        <v>117</v>
      </c>
      <c r="H330" s="964">
        <f>H331+H342</f>
        <v>0</v>
      </c>
      <c r="I330" s="964">
        <f t="shared" ref="I330:J330" si="75">I331+I342</f>
        <v>0</v>
      </c>
      <c r="J330" s="964">
        <f t="shared" si="75"/>
        <v>0</v>
      </c>
    </row>
    <row r="331" spans="1:10" ht="17.100000000000001" hidden="1" customHeight="1" x14ac:dyDescent="0.25">
      <c r="A331" s="213" t="s">
        <v>287</v>
      </c>
      <c r="B331" s="1799" t="s">
        <v>148</v>
      </c>
      <c r="C331" s="1800"/>
      <c r="D331" s="1801"/>
      <c r="E331" s="19" t="s">
        <v>117</v>
      </c>
      <c r="F331" s="20" t="s">
        <v>117</v>
      </c>
      <c r="G331" s="21" t="s">
        <v>117</v>
      </c>
      <c r="H331" s="26">
        <f>SUM(H332:H341)</f>
        <v>0</v>
      </c>
      <c r="I331" s="26">
        <f t="shared" ref="I331:J331" si="76">SUM(I332:I341)</f>
        <v>0</v>
      </c>
      <c r="J331" s="26">
        <f t="shared" si="76"/>
        <v>0</v>
      </c>
    </row>
    <row r="332" spans="1:10" ht="17.100000000000001" hidden="1" customHeight="1" x14ac:dyDescent="0.25">
      <c r="A332" s="214"/>
      <c r="B332" s="1660"/>
      <c r="C332" s="1661"/>
      <c r="D332" s="1662"/>
      <c r="E332" s="75" t="s">
        <v>96</v>
      </c>
      <c r="F332" s="60"/>
      <c r="G332" s="6" t="e">
        <f t="shared" si="69"/>
        <v>#DIV/0!</v>
      </c>
      <c r="H332" s="56"/>
      <c r="I332" s="56"/>
      <c r="J332" s="56"/>
    </row>
    <row r="333" spans="1:10" ht="17.100000000000001" hidden="1" customHeight="1" x14ac:dyDescent="0.25">
      <c r="A333" s="214"/>
      <c r="B333" s="1660"/>
      <c r="C333" s="1661"/>
      <c r="D333" s="1662"/>
      <c r="E333" s="75" t="s">
        <v>96</v>
      </c>
      <c r="F333" s="60"/>
      <c r="G333" s="6" t="e">
        <f t="shared" si="69"/>
        <v>#DIV/0!</v>
      </c>
      <c r="H333" s="56"/>
      <c r="I333" s="56"/>
      <c r="J333" s="56"/>
    </row>
    <row r="334" spans="1:10" ht="17.100000000000001" hidden="1" customHeight="1" x14ac:dyDescent="0.25">
      <c r="A334" s="214"/>
      <c r="B334" s="1660"/>
      <c r="C334" s="1661"/>
      <c r="D334" s="1662"/>
      <c r="E334" s="75" t="s">
        <v>96</v>
      </c>
      <c r="F334" s="60"/>
      <c r="G334" s="6" t="e">
        <f t="shared" si="69"/>
        <v>#DIV/0!</v>
      </c>
      <c r="H334" s="56"/>
      <c r="I334" s="56"/>
      <c r="J334" s="56"/>
    </row>
    <row r="335" spans="1:10" ht="17.100000000000001" hidden="1" customHeight="1" x14ac:dyDescent="0.25">
      <c r="A335" s="214"/>
      <c r="B335" s="1660"/>
      <c r="C335" s="1661"/>
      <c r="D335" s="1662"/>
      <c r="E335" s="75" t="s">
        <v>96</v>
      </c>
      <c r="F335" s="60"/>
      <c r="G335" s="6" t="e">
        <f t="shared" si="69"/>
        <v>#DIV/0!</v>
      </c>
      <c r="H335" s="56"/>
      <c r="I335" s="56"/>
      <c r="J335" s="56"/>
    </row>
    <row r="336" spans="1:10" ht="17.100000000000001" hidden="1" customHeight="1" x14ac:dyDescent="0.25">
      <c r="A336" s="214"/>
      <c r="B336" s="1660"/>
      <c r="C336" s="1661"/>
      <c r="D336" s="1662"/>
      <c r="E336" s="75" t="s">
        <v>96</v>
      </c>
      <c r="F336" s="60"/>
      <c r="G336" s="6" t="e">
        <f t="shared" si="69"/>
        <v>#DIV/0!</v>
      </c>
      <c r="H336" s="56"/>
      <c r="I336" s="56"/>
      <c r="J336" s="56"/>
    </row>
    <row r="337" spans="1:10" ht="17.100000000000001" hidden="1" customHeight="1" x14ac:dyDescent="0.25">
      <c r="A337" s="214"/>
      <c r="B337" s="1660"/>
      <c r="C337" s="1661"/>
      <c r="D337" s="1662"/>
      <c r="E337" s="75" t="s">
        <v>96</v>
      </c>
      <c r="F337" s="60"/>
      <c r="G337" s="6" t="e">
        <f t="shared" si="69"/>
        <v>#DIV/0!</v>
      </c>
      <c r="H337" s="56"/>
      <c r="I337" s="56"/>
      <c r="J337" s="56"/>
    </row>
    <row r="338" spans="1:10" ht="17.100000000000001" hidden="1" customHeight="1" x14ac:dyDescent="0.25">
      <c r="A338" s="214"/>
      <c r="B338" s="1660"/>
      <c r="C338" s="1661"/>
      <c r="D338" s="1662"/>
      <c r="E338" s="75" t="s">
        <v>96</v>
      </c>
      <c r="F338" s="60"/>
      <c r="G338" s="6" t="e">
        <f t="shared" si="69"/>
        <v>#DIV/0!</v>
      </c>
      <c r="H338" s="56"/>
      <c r="I338" s="56"/>
      <c r="J338" s="56"/>
    </row>
    <row r="339" spans="1:10" ht="17.100000000000001" hidden="1" customHeight="1" x14ac:dyDescent="0.25">
      <c r="A339" s="214"/>
      <c r="B339" s="1660"/>
      <c r="C339" s="1661"/>
      <c r="D339" s="1662"/>
      <c r="E339" s="75" t="s">
        <v>96</v>
      </c>
      <c r="F339" s="60"/>
      <c r="G339" s="6" t="e">
        <f t="shared" si="69"/>
        <v>#DIV/0!</v>
      </c>
      <c r="H339" s="56"/>
      <c r="I339" s="56"/>
      <c r="J339" s="56"/>
    </row>
    <row r="340" spans="1:10" ht="17.100000000000001" hidden="1" customHeight="1" x14ac:dyDescent="0.25">
      <c r="A340" s="214"/>
      <c r="B340" s="1702"/>
      <c r="C340" s="1702"/>
      <c r="D340" s="1702"/>
      <c r="E340" s="75" t="s">
        <v>96</v>
      </c>
      <c r="F340" s="60"/>
      <c r="G340" s="6" t="e">
        <f t="shared" si="69"/>
        <v>#DIV/0!</v>
      </c>
      <c r="H340" s="56"/>
      <c r="I340" s="56"/>
      <c r="J340" s="56"/>
    </row>
    <row r="341" spans="1:10" ht="17.100000000000001" hidden="1" customHeight="1" x14ac:dyDescent="0.25">
      <c r="A341" s="214"/>
      <c r="B341" s="1702"/>
      <c r="C341" s="1702"/>
      <c r="D341" s="1702"/>
      <c r="E341" s="75" t="s">
        <v>96</v>
      </c>
      <c r="F341" s="60"/>
      <c r="G341" s="6" t="e">
        <f t="shared" si="69"/>
        <v>#DIV/0!</v>
      </c>
      <c r="H341" s="56"/>
      <c r="I341" s="56"/>
      <c r="J341" s="56"/>
    </row>
    <row r="342" spans="1:10" ht="17.100000000000001" hidden="1" customHeight="1" x14ac:dyDescent="0.25">
      <c r="A342" s="213" t="s">
        <v>758</v>
      </c>
      <c r="B342" s="1799" t="s">
        <v>147</v>
      </c>
      <c r="C342" s="1800"/>
      <c r="D342" s="1801"/>
      <c r="E342" s="19" t="s">
        <v>117</v>
      </c>
      <c r="F342" s="20" t="s">
        <v>117</v>
      </c>
      <c r="G342" s="21" t="s">
        <v>117</v>
      </c>
      <c r="H342" s="26">
        <f>SUM(H343:H358)</f>
        <v>0</v>
      </c>
      <c r="I342" s="26">
        <f t="shared" ref="I342:J342" si="77">SUM(I343:I358)</f>
        <v>0</v>
      </c>
      <c r="J342" s="26">
        <f t="shared" si="77"/>
        <v>0</v>
      </c>
    </row>
    <row r="343" spans="1:10" ht="17.100000000000001" hidden="1" customHeight="1" x14ac:dyDescent="0.25">
      <c r="A343" s="214"/>
      <c r="B343" s="1680"/>
      <c r="C343" s="1680"/>
      <c r="D343" s="1680"/>
      <c r="E343" s="75" t="s">
        <v>96</v>
      </c>
      <c r="F343" s="60"/>
      <c r="G343" s="6" t="e">
        <f t="shared" si="69"/>
        <v>#DIV/0!</v>
      </c>
      <c r="H343" s="56"/>
      <c r="I343" s="56"/>
      <c r="J343" s="56"/>
    </row>
    <row r="344" spans="1:10" ht="17.100000000000001" hidden="1" customHeight="1" x14ac:dyDescent="0.25">
      <c r="A344" s="214"/>
      <c r="B344" s="1680"/>
      <c r="C344" s="1680"/>
      <c r="D344" s="1680"/>
      <c r="E344" s="75" t="s">
        <v>96</v>
      </c>
      <c r="F344" s="60"/>
      <c r="G344" s="6" t="e">
        <f t="shared" si="69"/>
        <v>#DIV/0!</v>
      </c>
      <c r="H344" s="56"/>
      <c r="I344" s="56"/>
      <c r="J344" s="56"/>
    </row>
    <row r="345" spans="1:10" ht="17.100000000000001" hidden="1" customHeight="1" x14ac:dyDescent="0.25">
      <c r="A345" s="214"/>
      <c r="B345" s="1699"/>
      <c r="C345" s="1700"/>
      <c r="D345" s="1701"/>
      <c r="E345" s="75" t="s">
        <v>96</v>
      </c>
      <c r="F345" s="60"/>
      <c r="G345" s="6" t="e">
        <f t="shared" si="69"/>
        <v>#DIV/0!</v>
      </c>
      <c r="H345" s="56"/>
      <c r="I345" s="56"/>
      <c r="J345" s="56"/>
    </row>
    <row r="346" spans="1:10" ht="17.100000000000001" hidden="1" customHeight="1" x14ac:dyDescent="0.25">
      <c r="A346" s="214"/>
      <c r="B346" s="1699"/>
      <c r="C346" s="1700"/>
      <c r="D346" s="1701"/>
      <c r="E346" s="75" t="s">
        <v>96</v>
      </c>
      <c r="F346" s="60"/>
      <c r="G346" s="6" t="e">
        <f t="shared" si="69"/>
        <v>#DIV/0!</v>
      </c>
      <c r="H346" s="56"/>
      <c r="I346" s="56"/>
      <c r="J346" s="56"/>
    </row>
    <row r="347" spans="1:10" ht="17.100000000000001" hidden="1" customHeight="1" x14ac:dyDescent="0.25">
      <c r="A347" s="214"/>
      <c r="B347" s="1699"/>
      <c r="C347" s="1700"/>
      <c r="D347" s="1701"/>
      <c r="E347" s="75" t="s">
        <v>96</v>
      </c>
      <c r="F347" s="60"/>
      <c r="G347" s="6" t="e">
        <f t="shared" si="69"/>
        <v>#DIV/0!</v>
      </c>
      <c r="H347" s="56"/>
      <c r="I347" s="56"/>
      <c r="J347" s="56"/>
    </row>
    <row r="348" spans="1:10" ht="17.100000000000001" hidden="1" customHeight="1" x14ac:dyDescent="0.25">
      <c r="A348" s="214"/>
      <c r="B348" s="1699"/>
      <c r="C348" s="1700"/>
      <c r="D348" s="1701"/>
      <c r="E348" s="75" t="s">
        <v>96</v>
      </c>
      <c r="F348" s="60"/>
      <c r="G348" s="6" t="e">
        <f t="shared" si="69"/>
        <v>#DIV/0!</v>
      </c>
      <c r="H348" s="56"/>
      <c r="I348" s="56"/>
      <c r="J348" s="56"/>
    </row>
    <row r="349" spans="1:10" ht="17.100000000000001" hidden="1" customHeight="1" x14ac:dyDescent="0.25">
      <c r="A349" s="214"/>
      <c r="B349" s="1699"/>
      <c r="C349" s="1700"/>
      <c r="D349" s="1701"/>
      <c r="E349" s="75" t="s">
        <v>96</v>
      </c>
      <c r="F349" s="60"/>
      <c r="G349" s="6" t="e">
        <f t="shared" si="69"/>
        <v>#DIV/0!</v>
      </c>
      <c r="H349" s="56"/>
      <c r="I349" s="56"/>
      <c r="J349" s="56"/>
    </row>
    <row r="350" spans="1:10" ht="17.100000000000001" hidden="1" customHeight="1" x14ac:dyDescent="0.25">
      <c r="A350" s="214"/>
      <c r="B350" s="1699"/>
      <c r="C350" s="1700"/>
      <c r="D350" s="1701"/>
      <c r="E350" s="75" t="s">
        <v>96</v>
      </c>
      <c r="F350" s="60"/>
      <c r="G350" s="6" t="e">
        <f t="shared" si="69"/>
        <v>#DIV/0!</v>
      </c>
      <c r="H350" s="56"/>
      <c r="I350" s="56"/>
      <c r="J350" s="56"/>
    </row>
    <row r="351" spans="1:10" ht="17.100000000000001" hidden="1" customHeight="1" x14ac:dyDescent="0.25">
      <c r="A351" s="214"/>
      <c r="B351" s="1699"/>
      <c r="C351" s="1700"/>
      <c r="D351" s="1701"/>
      <c r="E351" s="75" t="s">
        <v>96</v>
      </c>
      <c r="F351" s="60"/>
      <c r="G351" s="6" t="e">
        <f t="shared" si="69"/>
        <v>#DIV/0!</v>
      </c>
      <c r="H351" s="56"/>
      <c r="I351" s="56"/>
      <c r="J351" s="56"/>
    </row>
    <row r="352" spans="1:10" ht="17.100000000000001" hidden="1" customHeight="1" x14ac:dyDescent="0.25">
      <c r="A352" s="214"/>
      <c r="B352" s="1699"/>
      <c r="C352" s="1700"/>
      <c r="D352" s="1701"/>
      <c r="E352" s="75" t="s">
        <v>96</v>
      </c>
      <c r="F352" s="60"/>
      <c r="G352" s="6" t="e">
        <f t="shared" si="69"/>
        <v>#DIV/0!</v>
      </c>
      <c r="H352" s="56"/>
      <c r="I352" s="56"/>
      <c r="J352" s="56"/>
    </row>
    <row r="353" spans="1:10" ht="17.100000000000001" hidden="1" customHeight="1" x14ac:dyDescent="0.25">
      <c r="A353" s="214"/>
      <c r="B353" s="1699"/>
      <c r="C353" s="1700"/>
      <c r="D353" s="1701"/>
      <c r="E353" s="75" t="s">
        <v>96</v>
      </c>
      <c r="F353" s="60"/>
      <c r="G353" s="6" t="e">
        <f t="shared" si="69"/>
        <v>#DIV/0!</v>
      </c>
      <c r="H353" s="56"/>
      <c r="I353" s="56"/>
      <c r="J353" s="56"/>
    </row>
    <row r="354" spans="1:10" ht="17.100000000000001" hidden="1" customHeight="1" x14ac:dyDescent="0.25">
      <c r="A354" s="214"/>
      <c r="B354" s="1699"/>
      <c r="C354" s="1700"/>
      <c r="D354" s="1701"/>
      <c r="E354" s="75" t="s">
        <v>96</v>
      </c>
      <c r="F354" s="60"/>
      <c r="G354" s="6" t="e">
        <f t="shared" si="69"/>
        <v>#DIV/0!</v>
      </c>
      <c r="H354" s="56"/>
      <c r="I354" s="56"/>
      <c r="J354" s="56"/>
    </row>
    <row r="355" spans="1:10" ht="17.100000000000001" hidden="1" customHeight="1" x14ac:dyDescent="0.25">
      <c r="A355" s="214"/>
      <c r="B355" s="1699"/>
      <c r="C355" s="1700"/>
      <c r="D355" s="1701"/>
      <c r="E355" s="75" t="s">
        <v>96</v>
      </c>
      <c r="F355" s="60"/>
      <c r="G355" s="6" t="e">
        <f t="shared" si="69"/>
        <v>#DIV/0!</v>
      </c>
      <c r="H355" s="56"/>
      <c r="I355" s="56"/>
      <c r="J355" s="56"/>
    </row>
    <row r="356" spans="1:10" ht="17.100000000000001" hidden="1" customHeight="1" x14ac:dyDescent="0.25">
      <c r="A356" s="214"/>
      <c r="B356" s="1699"/>
      <c r="C356" s="1700"/>
      <c r="D356" s="1701"/>
      <c r="E356" s="75" t="s">
        <v>96</v>
      </c>
      <c r="F356" s="60"/>
      <c r="G356" s="6" t="e">
        <f t="shared" si="69"/>
        <v>#DIV/0!</v>
      </c>
      <c r="H356" s="56"/>
      <c r="I356" s="56"/>
      <c r="J356" s="56"/>
    </row>
    <row r="357" spans="1:10" ht="17.100000000000001" hidden="1" customHeight="1" x14ac:dyDescent="0.25">
      <c r="A357" s="214"/>
      <c r="B357" s="1699"/>
      <c r="C357" s="1700"/>
      <c r="D357" s="1701"/>
      <c r="E357" s="75" t="s">
        <v>96</v>
      </c>
      <c r="F357" s="60"/>
      <c r="G357" s="6" t="e">
        <f t="shared" si="69"/>
        <v>#DIV/0!</v>
      </c>
      <c r="H357" s="56"/>
      <c r="I357" s="56"/>
      <c r="J357" s="56"/>
    </row>
    <row r="358" spans="1:10" ht="17.100000000000001" hidden="1" customHeight="1" x14ac:dyDescent="0.25">
      <c r="A358" s="214"/>
      <c r="B358" s="1699"/>
      <c r="C358" s="1700"/>
      <c r="D358" s="1701"/>
      <c r="E358" s="75" t="s">
        <v>96</v>
      </c>
      <c r="F358" s="60"/>
      <c r="G358" s="6" t="e">
        <f t="shared" si="69"/>
        <v>#DIV/0!</v>
      </c>
      <c r="H358" s="56"/>
      <c r="I358" s="56"/>
      <c r="J358" s="56"/>
    </row>
    <row r="359" spans="1:10" ht="17.100000000000001" customHeight="1" x14ac:dyDescent="0.25">
      <c r="A359" s="31"/>
      <c r="B359" s="1643" t="s">
        <v>289</v>
      </c>
      <c r="C359" s="1644"/>
      <c r="D359" s="1645"/>
      <c r="E359" s="32" t="s">
        <v>117</v>
      </c>
      <c r="F359" s="117" t="s">
        <v>117</v>
      </c>
      <c r="G359" s="118" t="s">
        <v>117</v>
      </c>
      <c r="H359" s="87">
        <f>H323+H330</f>
        <v>5200</v>
      </c>
      <c r="I359" s="87">
        <f t="shared" ref="I359:J359" si="78">I323+I330</f>
        <v>0</v>
      </c>
      <c r="J359" s="87">
        <f t="shared" si="78"/>
        <v>0</v>
      </c>
    </row>
    <row r="360" spans="1:10" ht="20.45" customHeight="1" x14ac:dyDescent="0.25">
      <c r="A360" s="1637" t="s">
        <v>70</v>
      </c>
      <c r="B360" s="1638"/>
      <c r="C360" s="1638"/>
      <c r="D360" s="1638"/>
      <c r="E360" s="1638"/>
      <c r="F360" s="1638"/>
      <c r="G360" s="1639"/>
      <c r="H360" s="8">
        <f>H321+H359</f>
        <v>5200</v>
      </c>
      <c r="I360" s="8">
        <f t="shared" ref="I360:J360" si="79">I321+I359</f>
        <v>0</v>
      </c>
      <c r="J360" s="8">
        <f t="shared" si="79"/>
        <v>0</v>
      </c>
    </row>
    <row r="361" spans="1:10" ht="12" hidden="1" customHeight="1" x14ac:dyDescent="0.25"/>
    <row r="362" spans="1:10" ht="21.95" hidden="1" customHeight="1" x14ac:dyDescent="0.25">
      <c r="B362" s="1919" t="s">
        <v>172</v>
      </c>
      <c r="C362" s="1919"/>
      <c r="D362" s="1919"/>
      <c r="E362" s="1919"/>
      <c r="F362" s="1919"/>
      <c r="G362" s="1919"/>
      <c r="H362" s="1919"/>
      <c r="I362" s="1919"/>
      <c r="J362" s="1919"/>
    </row>
    <row r="363" spans="1:10" ht="21.95" hidden="1" customHeight="1" x14ac:dyDescent="0.25">
      <c r="A363" s="1779" t="s">
        <v>106</v>
      </c>
      <c r="B363" s="1779" t="s">
        <v>0</v>
      </c>
      <c r="C363" s="1779" t="s">
        <v>105</v>
      </c>
      <c r="D363" s="1784"/>
      <c r="E363" s="1781" t="s">
        <v>82</v>
      </c>
      <c r="F363" s="1782" t="s">
        <v>35</v>
      </c>
      <c r="G363" s="1783" t="s">
        <v>111</v>
      </c>
      <c r="H363" s="1698" t="s">
        <v>104</v>
      </c>
      <c r="I363" s="1698"/>
      <c r="J363" s="1698"/>
    </row>
    <row r="364" spans="1:10" ht="21.95" hidden="1" customHeight="1" x14ac:dyDescent="0.25">
      <c r="A364" s="1780"/>
      <c r="B364" s="1780"/>
      <c r="C364" s="1780"/>
      <c r="D364" s="1785"/>
      <c r="E364" s="1781"/>
      <c r="F364" s="1782"/>
      <c r="G364" s="1783"/>
      <c r="H364" s="55">
        <f>H14</f>
        <v>2026</v>
      </c>
      <c r="I364" s="55">
        <f t="shared" ref="I364:J364" si="80">I14</f>
        <v>2027</v>
      </c>
      <c r="J364" s="55">
        <f t="shared" si="80"/>
        <v>2028</v>
      </c>
    </row>
    <row r="365" spans="1:10" ht="15.95" hidden="1" customHeight="1" x14ac:dyDescent="0.25">
      <c r="A365" s="68">
        <v>1</v>
      </c>
      <c r="B365" s="68">
        <v>2</v>
      </c>
      <c r="C365" s="1675">
        <v>3</v>
      </c>
      <c r="D365" s="1676"/>
      <c r="E365" s="69">
        <v>4</v>
      </c>
      <c r="F365" s="69">
        <v>5</v>
      </c>
      <c r="G365" s="69">
        <v>6</v>
      </c>
      <c r="H365" s="97">
        <v>7</v>
      </c>
      <c r="I365" s="97">
        <v>8</v>
      </c>
      <c r="J365" s="97">
        <v>9</v>
      </c>
    </row>
    <row r="366" spans="1:10" ht="15.95" hidden="1" customHeight="1" x14ac:dyDescent="0.25">
      <c r="A366" s="614">
        <v>1</v>
      </c>
      <c r="B366" s="528">
        <v>344</v>
      </c>
      <c r="C366" s="1673" t="s">
        <v>72</v>
      </c>
      <c r="D366" s="1674"/>
      <c r="E366" s="612" t="s">
        <v>117</v>
      </c>
      <c r="F366" s="255" t="s">
        <v>117</v>
      </c>
      <c r="G366" s="613" t="s">
        <v>117</v>
      </c>
      <c r="H366" s="613" t="s">
        <v>117</v>
      </c>
      <c r="I366" s="613" t="s">
        <v>117</v>
      </c>
      <c r="J366" s="613" t="s">
        <v>117</v>
      </c>
    </row>
    <row r="367" spans="1:10" ht="17.100000000000001" hidden="1" customHeight="1" x14ac:dyDescent="0.25">
      <c r="A367" s="634"/>
      <c r="B367" s="633"/>
      <c r="C367" s="1665"/>
      <c r="D367" s="1625"/>
      <c r="E367" s="75"/>
      <c r="F367" s="60"/>
      <c r="G367" s="6" t="e">
        <f t="shared" ref="G367:G381" si="81">H367/F367</f>
        <v>#DIV/0!</v>
      </c>
      <c r="H367" s="56"/>
      <c r="I367" s="56"/>
      <c r="J367" s="56"/>
    </row>
    <row r="368" spans="1:10" ht="17.100000000000001" hidden="1" customHeight="1" x14ac:dyDescent="0.25">
      <c r="A368" s="632"/>
      <c r="B368" s="633"/>
      <c r="C368" s="1665"/>
      <c r="D368" s="1625"/>
      <c r="E368" s="75"/>
      <c r="F368" s="69"/>
      <c r="G368" s="6" t="e">
        <f t="shared" si="81"/>
        <v>#DIV/0!</v>
      </c>
      <c r="H368" s="97"/>
      <c r="I368" s="97"/>
      <c r="J368" s="97"/>
    </row>
    <row r="369" spans="1:10" ht="17.100000000000001" hidden="1" customHeight="1" x14ac:dyDescent="0.25">
      <c r="A369" s="632"/>
      <c r="B369" s="633"/>
      <c r="C369" s="1624"/>
      <c r="D369" s="1625"/>
      <c r="E369" s="75"/>
      <c r="F369" s="69"/>
      <c r="G369" s="6" t="e">
        <f t="shared" si="81"/>
        <v>#DIV/0!</v>
      </c>
      <c r="H369" s="97"/>
      <c r="I369" s="97"/>
      <c r="J369" s="97"/>
    </row>
    <row r="370" spans="1:10" ht="17.100000000000001" hidden="1" customHeight="1" x14ac:dyDescent="0.25">
      <c r="A370" s="632"/>
      <c r="B370" s="633"/>
      <c r="C370" s="1624"/>
      <c r="D370" s="1625"/>
      <c r="E370" s="75"/>
      <c r="F370" s="69"/>
      <c r="G370" s="6" t="e">
        <f t="shared" si="81"/>
        <v>#DIV/0!</v>
      </c>
      <c r="H370" s="97"/>
      <c r="I370" s="97"/>
      <c r="J370" s="97"/>
    </row>
    <row r="371" spans="1:10" ht="17.100000000000001" hidden="1" customHeight="1" x14ac:dyDescent="0.25">
      <c r="A371" s="632"/>
      <c r="B371" s="633"/>
      <c r="C371" s="1624"/>
      <c r="D371" s="1625"/>
      <c r="E371" s="75"/>
      <c r="F371" s="69"/>
      <c r="G371" s="6" t="e">
        <f t="shared" si="81"/>
        <v>#DIV/0!</v>
      </c>
      <c r="H371" s="97"/>
      <c r="I371" s="97"/>
      <c r="J371" s="97"/>
    </row>
    <row r="372" spans="1:10" ht="17.100000000000001" hidden="1" customHeight="1" x14ac:dyDescent="0.25">
      <c r="A372" s="632"/>
      <c r="B372" s="633"/>
      <c r="C372" s="1624"/>
      <c r="D372" s="1625"/>
      <c r="E372" s="69"/>
      <c r="F372" s="69"/>
      <c r="G372" s="6" t="e">
        <f t="shared" si="81"/>
        <v>#DIV/0!</v>
      </c>
      <c r="H372" s="97"/>
      <c r="I372" s="97"/>
      <c r="J372" s="97"/>
    </row>
    <row r="373" spans="1:10" ht="17.100000000000001" hidden="1" customHeight="1" x14ac:dyDescent="0.25">
      <c r="A373" s="632"/>
      <c r="B373" s="633"/>
      <c r="C373" s="1624"/>
      <c r="D373" s="1625"/>
      <c r="E373" s="69"/>
      <c r="F373" s="69"/>
      <c r="G373" s="6" t="e">
        <f t="shared" si="81"/>
        <v>#DIV/0!</v>
      </c>
      <c r="H373" s="97"/>
      <c r="I373" s="97"/>
      <c r="J373" s="97"/>
    </row>
    <row r="374" spans="1:10" ht="17.100000000000001" hidden="1" customHeight="1" x14ac:dyDescent="0.25">
      <c r="A374" s="632"/>
      <c r="B374" s="633"/>
      <c r="C374" s="1624"/>
      <c r="D374" s="1625"/>
      <c r="E374" s="69"/>
      <c r="F374" s="69"/>
      <c r="G374" s="6" t="e">
        <f t="shared" si="81"/>
        <v>#DIV/0!</v>
      </c>
      <c r="H374" s="97"/>
      <c r="I374" s="97"/>
      <c r="J374" s="97"/>
    </row>
    <row r="375" spans="1:10" ht="17.100000000000001" hidden="1" customHeight="1" x14ac:dyDescent="0.25">
      <c r="A375" s="632"/>
      <c r="B375" s="633"/>
      <c r="C375" s="1624"/>
      <c r="D375" s="1625"/>
      <c r="E375" s="69"/>
      <c r="F375" s="69"/>
      <c r="G375" s="6" t="e">
        <f t="shared" si="81"/>
        <v>#DIV/0!</v>
      </c>
      <c r="H375" s="97"/>
      <c r="I375" s="97"/>
      <c r="J375" s="97"/>
    </row>
    <row r="376" spans="1:10" ht="17.100000000000001" hidden="1" customHeight="1" x14ac:dyDescent="0.25">
      <c r="A376" s="632"/>
      <c r="B376" s="633"/>
      <c r="C376" s="1624"/>
      <c r="D376" s="1625"/>
      <c r="E376" s="69"/>
      <c r="F376" s="69"/>
      <c r="G376" s="6" t="e">
        <f t="shared" si="81"/>
        <v>#DIV/0!</v>
      </c>
      <c r="H376" s="97"/>
      <c r="I376" s="97"/>
      <c r="J376" s="97"/>
    </row>
    <row r="377" spans="1:10" ht="17.100000000000001" hidden="1" customHeight="1" x14ac:dyDescent="0.25">
      <c r="A377" s="632"/>
      <c r="B377" s="633"/>
      <c r="C377" s="1624"/>
      <c r="D377" s="1625"/>
      <c r="E377" s="69"/>
      <c r="F377" s="69"/>
      <c r="G377" s="6" t="e">
        <f t="shared" si="81"/>
        <v>#DIV/0!</v>
      </c>
      <c r="H377" s="97"/>
      <c r="I377" s="97"/>
      <c r="J377" s="97"/>
    </row>
    <row r="378" spans="1:10" ht="17.100000000000001" hidden="1" customHeight="1" x14ac:dyDescent="0.25">
      <c r="A378" s="632"/>
      <c r="B378" s="633"/>
      <c r="C378" s="1624"/>
      <c r="D378" s="1625"/>
      <c r="E378" s="69"/>
      <c r="F378" s="69"/>
      <c r="G378" s="6" t="e">
        <f t="shared" si="81"/>
        <v>#DIV/0!</v>
      </c>
      <c r="H378" s="97"/>
      <c r="I378" s="97"/>
      <c r="J378" s="97"/>
    </row>
    <row r="379" spans="1:10" ht="17.100000000000001" hidden="1" customHeight="1" x14ac:dyDescent="0.25">
      <c r="A379" s="632"/>
      <c r="B379" s="633"/>
      <c r="C379" s="1624"/>
      <c r="D379" s="1625"/>
      <c r="E379" s="69"/>
      <c r="F379" s="69"/>
      <c r="G379" s="6" t="e">
        <f t="shared" si="81"/>
        <v>#DIV/0!</v>
      </c>
      <c r="H379" s="97"/>
      <c r="I379" s="97"/>
      <c r="J379" s="97"/>
    </row>
    <row r="380" spans="1:10" ht="17.100000000000001" hidden="1" customHeight="1" x14ac:dyDescent="0.25">
      <c r="A380" s="632"/>
      <c r="B380" s="633"/>
      <c r="C380" s="1624"/>
      <c r="D380" s="1625"/>
      <c r="E380" s="69"/>
      <c r="F380" s="69"/>
      <c r="G380" s="6" t="e">
        <f t="shared" si="81"/>
        <v>#DIV/0!</v>
      </c>
      <c r="H380" s="97"/>
      <c r="I380" s="97"/>
      <c r="J380" s="97"/>
    </row>
    <row r="381" spans="1:10" ht="17.100000000000001" hidden="1" customHeight="1" thickBot="1" x14ac:dyDescent="0.3">
      <c r="A381" s="635"/>
      <c r="B381" s="633"/>
      <c r="C381" s="1624"/>
      <c r="D381" s="1625"/>
      <c r="E381" s="69"/>
      <c r="F381" s="69"/>
      <c r="G381" s="6" t="e">
        <f t="shared" si="81"/>
        <v>#DIV/0!</v>
      </c>
      <c r="H381" s="97"/>
      <c r="I381" s="97"/>
      <c r="J381" s="97"/>
    </row>
    <row r="382" spans="1:10" ht="15.95" hidden="1" customHeight="1" x14ac:dyDescent="0.25">
      <c r="A382" s="615"/>
      <c r="B382" s="1643" t="s">
        <v>582</v>
      </c>
      <c r="C382" s="1644"/>
      <c r="D382" s="1645"/>
      <c r="E382" s="32"/>
      <c r="F382" s="35"/>
      <c r="G382" s="33"/>
      <c r="H382" s="33">
        <f>SUM(H367:H381)</f>
        <v>0</v>
      </c>
      <c r="I382" s="33">
        <f>SUM(I367:I381)</f>
        <v>0</v>
      </c>
      <c r="J382" s="33">
        <f>SUM(J367:J381)</f>
        <v>0</v>
      </c>
    </row>
    <row r="383" spans="1:10" ht="15.95" hidden="1" customHeight="1" x14ac:dyDescent="0.25">
      <c r="A383" s="614">
        <v>2</v>
      </c>
      <c r="B383" s="528">
        <v>345</v>
      </c>
      <c r="C383" s="1777" t="s">
        <v>159</v>
      </c>
      <c r="D383" s="1778"/>
      <c r="E383" s="612" t="s">
        <v>117</v>
      </c>
      <c r="F383" s="255" t="s">
        <v>117</v>
      </c>
      <c r="G383" s="613" t="s">
        <v>117</v>
      </c>
      <c r="H383" s="613" t="s">
        <v>117</v>
      </c>
      <c r="I383" s="613" t="s">
        <v>117</v>
      </c>
      <c r="J383" s="613" t="s">
        <v>117</v>
      </c>
    </row>
    <row r="384" spans="1:10" ht="17.100000000000001" hidden="1" customHeight="1" thickBot="1" x14ac:dyDescent="0.3">
      <c r="A384" s="634"/>
      <c r="B384" s="633"/>
      <c r="C384" s="1665"/>
      <c r="D384" s="1625"/>
      <c r="E384" s="75" t="s">
        <v>96</v>
      </c>
      <c r="F384" s="60"/>
      <c r="G384" s="6" t="e">
        <f t="shared" ref="G384:G393" si="82">H384/F384</f>
        <v>#DIV/0!</v>
      </c>
      <c r="H384" s="56"/>
      <c r="I384" s="56"/>
      <c r="J384" s="56"/>
    </row>
    <row r="385" spans="1:10" ht="17.100000000000001" hidden="1" customHeight="1" x14ac:dyDescent="0.25">
      <c r="A385" s="632"/>
      <c r="B385" s="633"/>
      <c r="C385" s="1665"/>
      <c r="D385" s="1625"/>
      <c r="E385" s="75" t="s">
        <v>96</v>
      </c>
      <c r="F385" s="60"/>
      <c r="G385" s="6" t="e">
        <f t="shared" si="82"/>
        <v>#DIV/0!</v>
      </c>
      <c r="H385" s="56"/>
      <c r="I385" s="56"/>
      <c r="J385" s="56"/>
    </row>
    <row r="386" spans="1:10" ht="17.100000000000001" hidden="1" customHeight="1" x14ac:dyDescent="0.25">
      <c r="A386" s="632"/>
      <c r="B386" s="633"/>
      <c r="C386" s="1665"/>
      <c r="D386" s="1625"/>
      <c r="E386" s="75" t="s">
        <v>96</v>
      </c>
      <c r="F386" s="60"/>
      <c r="G386" s="6" t="e">
        <f t="shared" si="82"/>
        <v>#DIV/0!</v>
      </c>
      <c r="H386" s="56"/>
      <c r="I386" s="56"/>
      <c r="J386" s="56"/>
    </row>
    <row r="387" spans="1:10" ht="17.100000000000001" hidden="1" customHeight="1" x14ac:dyDescent="0.25">
      <c r="A387" s="632"/>
      <c r="B387" s="633"/>
      <c r="C387" s="1665"/>
      <c r="D387" s="1625"/>
      <c r="E387" s="75" t="s">
        <v>96</v>
      </c>
      <c r="F387" s="60"/>
      <c r="G387" s="6" t="e">
        <f t="shared" si="82"/>
        <v>#DIV/0!</v>
      </c>
      <c r="H387" s="56"/>
      <c r="I387" s="56"/>
      <c r="J387" s="56"/>
    </row>
    <row r="388" spans="1:10" ht="17.100000000000001" hidden="1" customHeight="1" x14ac:dyDescent="0.25">
      <c r="A388" s="632"/>
      <c r="B388" s="633"/>
      <c r="C388" s="1665"/>
      <c r="D388" s="1625"/>
      <c r="E388" s="75" t="s">
        <v>96</v>
      </c>
      <c r="F388" s="60"/>
      <c r="G388" s="6" t="e">
        <f t="shared" si="82"/>
        <v>#DIV/0!</v>
      </c>
      <c r="H388" s="56"/>
      <c r="I388" s="56"/>
      <c r="J388" s="56"/>
    </row>
    <row r="389" spans="1:10" ht="17.100000000000001" hidden="1" customHeight="1" x14ac:dyDescent="0.25">
      <c r="A389" s="632"/>
      <c r="B389" s="633"/>
      <c r="C389" s="1665"/>
      <c r="D389" s="1625"/>
      <c r="E389" s="75" t="s">
        <v>96</v>
      </c>
      <c r="F389" s="60"/>
      <c r="G389" s="6" t="e">
        <f t="shared" si="82"/>
        <v>#DIV/0!</v>
      </c>
      <c r="H389" s="56"/>
      <c r="I389" s="56"/>
      <c r="J389" s="56"/>
    </row>
    <row r="390" spans="1:10" ht="17.100000000000001" hidden="1" customHeight="1" x14ac:dyDescent="0.25">
      <c r="A390" s="632"/>
      <c r="B390" s="633"/>
      <c r="C390" s="1665"/>
      <c r="D390" s="1625"/>
      <c r="E390" s="75" t="s">
        <v>96</v>
      </c>
      <c r="F390" s="60"/>
      <c r="G390" s="6" t="e">
        <f t="shared" si="82"/>
        <v>#DIV/0!</v>
      </c>
      <c r="H390" s="56"/>
      <c r="I390" s="56"/>
      <c r="J390" s="56"/>
    </row>
    <row r="391" spans="1:10" ht="17.100000000000001" hidden="1" customHeight="1" x14ac:dyDescent="0.25">
      <c r="A391" s="632"/>
      <c r="B391" s="633"/>
      <c r="C391" s="1665"/>
      <c r="D391" s="1625"/>
      <c r="E391" s="75" t="s">
        <v>96</v>
      </c>
      <c r="F391" s="60"/>
      <c r="G391" s="6" t="e">
        <f t="shared" si="82"/>
        <v>#DIV/0!</v>
      </c>
      <c r="H391" s="56"/>
      <c r="I391" s="56"/>
      <c r="J391" s="56"/>
    </row>
    <row r="392" spans="1:10" ht="17.100000000000001" hidden="1" customHeight="1" x14ac:dyDescent="0.25">
      <c r="A392" s="632"/>
      <c r="B392" s="633"/>
      <c r="C392" s="1665"/>
      <c r="D392" s="1625"/>
      <c r="E392" s="75" t="s">
        <v>96</v>
      </c>
      <c r="F392" s="60"/>
      <c r="G392" s="6" t="e">
        <f t="shared" si="82"/>
        <v>#DIV/0!</v>
      </c>
      <c r="H392" s="56"/>
      <c r="I392" s="56"/>
      <c r="J392" s="56"/>
    </row>
    <row r="393" spans="1:10" ht="17.100000000000001" hidden="1" customHeight="1" thickBot="1" x14ac:dyDescent="0.3">
      <c r="A393" s="635"/>
      <c r="B393" s="633"/>
      <c r="C393" s="1665"/>
      <c r="D393" s="1625"/>
      <c r="E393" s="75" t="s">
        <v>96</v>
      </c>
      <c r="F393" s="60"/>
      <c r="G393" s="6" t="e">
        <f t="shared" si="82"/>
        <v>#DIV/0!</v>
      </c>
      <c r="H393" s="56"/>
      <c r="I393" s="56"/>
      <c r="J393" s="56"/>
    </row>
    <row r="394" spans="1:10" ht="17.100000000000001" hidden="1" customHeight="1" thickBot="1" x14ac:dyDescent="0.3">
      <c r="A394" s="615"/>
      <c r="B394" s="1643" t="s">
        <v>583</v>
      </c>
      <c r="C394" s="1644"/>
      <c r="D394" s="1645"/>
      <c r="E394" s="32"/>
      <c r="F394" s="35"/>
      <c r="G394" s="33"/>
      <c r="H394" s="33">
        <f>SUM(H384:H393)</f>
        <v>0</v>
      </c>
      <c r="I394" s="33">
        <f t="shared" ref="I394:J394" si="83">SUM(I384:I393)</f>
        <v>0</v>
      </c>
      <c r="J394" s="33">
        <f t="shared" si="83"/>
        <v>0</v>
      </c>
    </row>
    <row r="395" spans="1:10" ht="17.100000000000001" hidden="1" customHeight="1" x14ac:dyDescent="0.25">
      <c r="A395" s="611">
        <v>3</v>
      </c>
      <c r="B395" s="528">
        <v>346</v>
      </c>
      <c r="C395" s="1777" t="s">
        <v>584</v>
      </c>
      <c r="D395" s="1778"/>
      <c r="E395" s="612" t="s">
        <v>117</v>
      </c>
      <c r="F395" s="255" t="s">
        <v>117</v>
      </c>
      <c r="G395" s="613" t="s">
        <v>117</v>
      </c>
      <c r="H395" s="613" t="s">
        <v>117</v>
      </c>
      <c r="I395" s="613" t="s">
        <v>117</v>
      </c>
      <c r="J395" s="613" t="s">
        <v>117</v>
      </c>
    </row>
    <row r="396" spans="1:10" ht="17.100000000000001" hidden="1" customHeight="1" x14ac:dyDescent="0.25">
      <c r="A396" s="1136" t="s">
        <v>895</v>
      </c>
      <c r="B396" s="978">
        <v>346</v>
      </c>
      <c r="C396" s="1976" t="s">
        <v>886</v>
      </c>
      <c r="D396" s="1977"/>
      <c r="E396" s="973" t="s">
        <v>117</v>
      </c>
      <c r="F396" s="974" t="s">
        <v>117</v>
      </c>
      <c r="G396" s="975" t="s">
        <v>117</v>
      </c>
      <c r="H396" s="975" t="s">
        <v>117</v>
      </c>
      <c r="I396" s="975" t="s">
        <v>117</v>
      </c>
      <c r="J396" s="975" t="s">
        <v>117</v>
      </c>
    </row>
    <row r="397" spans="1:10" ht="17.100000000000001" hidden="1" customHeight="1" x14ac:dyDescent="0.25">
      <c r="A397" s="634"/>
      <c r="B397" s="633"/>
      <c r="C397" s="1665"/>
      <c r="D397" s="1625"/>
      <c r="E397" s="75" t="s">
        <v>96</v>
      </c>
      <c r="F397" s="60"/>
      <c r="G397" s="6" t="e">
        <f t="shared" ref="G397:G409" si="84">H397/F397</f>
        <v>#DIV/0!</v>
      </c>
      <c r="H397" s="56"/>
      <c r="I397" s="56"/>
      <c r="J397" s="56"/>
    </row>
    <row r="398" spans="1:10" ht="17.100000000000001" hidden="1" customHeight="1" thickBot="1" x14ac:dyDescent="0.3">
      <c r="A398" s="632"/>
      <c r="B398" s="633"/>
      <c r="C398" s="1665"/>
      <c r="D398" s="1625"/>
      <c r="E398" s="75" t="s">
        <v>96</v>
      </c>
      <c r="F398" s="60"/>
      <c r="G398" s="6" t="e">
        <f t="shared" si="84"/>
        <v>#DIV/0!</v>
      </c>
      <c r="H398" s="56"/>
      <c r="I398" s="56"/>
      <c r="J398" s="56"/>
    </row>
    <row r="399" spans="1:10" ht="17.100000000000001" hidden="1" customHeight="1" x14ac:dyDescent="0.25">
      <c r="A399" s="632"/>
      <c r="B399" s="633"/>
      <c r="C399" s="1665"/>
      <c r="D399" s="1625"/>
      <c r="E399" s="75" t="s">
        <v>96</v>
      </c>
      <c r="F399" s="60"/>
      <c r="G399" s="6" t="e">
        <f t="shared" si="84"/>
        <v>#DIV/0!</v>
      </c>
      <c r="H399" s="56"/>
      <c r="I399" s="56"/>
      <c r="J399" s="56"/>
    </row>
    <row r="400" spans="1:10" ht="17.100000000000001" hidden="1" customHeight="1" x14ac:dyDescent="0.25">
      <c r="A400" s="632"/>
      <c r="B400" s="633"/>
      <c r="C400" s="1665"/>
      <c r="D400" s="1625"/>
      <c r="E400" s="75" t="s">
        <v>96</v>
      </c>
      <c r="F400" s="60"/>
      <c r="G400" s="6" t="e">
        <f t="shared" si="84"/>
        <v>#DIV/0!</v>
      </c>
      <c r="H400" s="56"/>
      <c r="I400" s="56"/>
      <c r="J400" s="56"/>
    </row>
    <row r="401" spans="1:10" ht="17.100000000000001" hidden="1" customHeight="1" x14ac:dyDescent="0.25">
      <c r="A401" s="632"/>
      <c r="B401" s="633"/>
      <c r="C401" s="1665"/>
      <c r="D401" s="1625"/>
      <c r="E401" s="75" t="s">
        <v>96</v>
      </c>
      <c r="F401" s="60"/>
      <c r="G401" s="6" t="e">
        <f t="shared" si="84"/>
        <v>#DIV/0!</v>
      </c>
      <c r="H401" s="56"/>
      <c r="I401" s="56"/>
      <c r="J401" s="56"/>
    </row>
    <row r="402" spans="1:10" ht="17.100000000000001" hidden="1" customHeight="1" x14ac:dyDescent="0.25">
      <c r="A402" s="632"/>
      <c r="B402" s="633"/>
      <c r="C402" s="1665"/>
      <c r="D402" s="1625"/>
      <c r="E402" s="75" t="s">
        <v>96</v>
      </c>
      <c r="F402" s="60"/>
      <c r="G402" s="6" t="e">
        <f t="shared" si="84"/>
        <v>#DIV/0!</v>
      </c>
      <c r="H402" s="56"/>
      <c r="I402" s="56"/>
      <c r="J402" s="56"/>
    </row>
    <row r="403" spans="1:10" ht="17.100000000000001" hidden="1" customHeight="1" x14ac:dyDescent="0.25">
      <c r="A403" s="632"/>
      <c r="B403" s="633"/>
      <c r="C403" s="1665"/>
      <c r="D403" s="1625"/>
      <c r="E403" s="75" t="s">
        <v>96</v>
      </c>
      <c r="F403" s="60"/>
      <c r="G403" s="6" t="e">
        <f t="shared" si="84"/>
        <v>#DIV/0!</v>
      </c>
      <c r="H403" s="56"/>
      <c r="I403" s="56"/>
      <c r="J403" s="56"/>
    </row>
    <row r="404" spans="1:10" ht="17.100000000000001" hidden="1" customHeight="1" x14ac:dyDescent="0.25">
      <c r="A404" s="632"/>
      <c r="B404" s="633"/>
      <c r="C404" s="1665"/>
      <c r="D404" s="1625"/>
      <c r="E404" s="75" t="s">
        <v>96</v>
      </c>
      <c r="F404" s="60"/>
      <c r="G404" s="6" t="e">
        <f t="shared" si="84"/>
        <v>#DIV/0!</v>
      </c>
      <c r="H404" s="56"/>
      <c r="I404" s="56"/>
      <c r="J404" s="56"/>
    </row>
    <row r="405" spans="1:10" ht="17.100000000000001" hidden="1" customHeight="1" x14ac:dyDescent="0.25">
      <c r="A405" s="632"/>
      <c r="B405" s="633"/>
      <c r="C405" s="1665"/>
      <c r="D405" s="1625"/>
      <c r="E405" s="75" t="s">
        <v>96</v>
      </c>
      <c r="F405" s="60"/>
      <c r="G405" s="6" t="e">
        <f t="shared" si="84"/>
        <v>#DIV/0!</v>
      </c>
      <c r="H405" s="56"/>
      <c r="I405" s="56"/>
      <c r="J405" s="56"/>
    </row>
    <row r="406" spans="1:10" ht="17.100000000000001" hidden="1" customHeight="1" x14ac:dyDescent="0.25">
      <c r="A406" s="632"/>
      <c r="B406" s="633"/>
      <c r="C406" s="1665"/>
      <c r="D406" s="1625"/>
      <c r="E406" s="75" t="s">
        <v>96</v>
      </c>
      <c r="F406" s="60"/>
      <c r="G406" s="6" t="e">
        <f t="shared" si="84"/>
        <v>#DIV/0!</v>
      </c>
      <c r="H406" s="56"/>
      <c r="I406" s="56"/>
      <c r="J406" s="56"/>
    </row>
    <row r="407" spans="1:10" ht="17.100000000000001" hidden="1" customHeight="1" x14ac:dyDescent="0.25">
      <c r="A407" s="632"/>
      <c r="B407" s="633"/>
      <c r="C407" s="1665"/>
      <c r="D407" s="1625"/>
      <c r="E407" s="75" t="s">
        <v>96</v>
      </c>
      <c r="F407" s="60"/>
      <c r="G407" s="6" t="e">
        <f t="shared" si="84"/>
        <v>#DIV/0!</v>
      </c>
      <c r="H407" s="56"/>
      <c r="I407" s="56"/>
      <c r="J407" s="56"/>
    </row>
    <row r="408" spans="1:10" ht="17.100000000000001" hidden="1" customHeight="1" x14ac:dyDescent="0.25">
      <c r="A408" s="632"/>
      <c r="B408" s="633"/>
      <c r="C408" s="1665"/>
      <c r="D408" s="1625"/>
      <c r="E408" s="75" t="s">
        <v>96</v>
      </c>
      <c r="F408" s="60"/>
      <c r="G408" s="6" t="e">
        <f t="shared" si="84"/>
        <v>#DIV/0!</v>
      </c>
      <c r="H408" s="56"/>
      <c r="I408" s="56"/>
      <c r="J408" s="56"/>
    </row>
    <row r="409" spans="1:10" ht="17.100000000000001" hidden="1" customHeight="1" thickBot="1" x14ac:dyDescent="0.3">
      <c r="A409" s="635"/>
      <c r="B409" s="633"/>
      <c r="C409" s="1665"/>
      <c r="D409" s="1625"/>
      <c r="E409" s="75" t="s">
        <v>96</v>
      </c>
      <c r="F409" s="60"/>
      <c r="G409" s="6" t="e">
        <f t="shared" si="84"/>
        <v>#DIV/0!</v>
      </c>
      <c r="H409" s="56"/>
      <c r="I409" s="56"/>
      <c r="J409" s="56"/>
    </row>
    <row r="410" spans="1:10" ht="17.100000000000001" hidden="1" customHeight="1" thickBot="1" x14ac:dyDescent="0.3">
      <c r="A410" s="983"/>
      <c r="B410" s="1914" t="s">
        <v>909</v>
      </c>
      <c r="C410" s="1915"/>
      <c r="D410" s="1916"/>
      <c r="E410" s="978"/>
      <c r="F410" s="984"/>
      <c r="G410" s="967"/>
      <c r="H410" s="967">
        <f>SUM(H397:H409)</f>
        <v>0</v>
      </c>
      <c r="I410" s="967">
        <f>SUM(I397:I409)</f>
        <v>0</v>
      </c>
      <c r="J410" s="967">
        <f t="shared" ref="J410" si="85">SUM(J397:J409)</f>
        <v>0</v>
      </c>
    </row>
    <row r="411" spans="1:10" ht="17.100000000000001" hidden="1" customHeight="1" x14ac:dyDescent="0.25">
      <c r="A411" s="1137" t="s">
        <v>759</v>
      </c>
      <c r="B411" s="620">
        <v>346</v>
      </c>
      <c r="C411" s="1628" t="s">
        <v>587</v>
      </c>
      <c r="D411" s="1899"/>
      <c r="E411" s="617" t="s">
        <v>117</v>
      </c>
      <c r="F411" s="618" t="s">
        <v>117</v>
      </c>
      <c r="G411" s="619" t="s">
        <v>117</v>
      </c>
      <c r="H411" s="619" t="s">
        <v>117</v>
      </c>
      <c r="I411" s="619" t="s">
        <v>117</v>
      </c>
      <c r="J411" s="619" t="s">
        <v>117</v>
      </c>
    </row>
    <row r="412" spans="1:10" ht="17.100000000000001" hidden="1" customHeight="1" x14ac:dyDescent="0.25">
      <c r="A412" s="632"/>
      <c r="B412" s="633"/>
      <c r="C412" s="1624"/>
      <c r="D412" s="1625"/>
      <c r="E412" s="75" t="s">
        <v>96</v>
      </c>
      <c r="F412" s="90"/>
      <c r="G412" s="108" t="e">
        <f t="shared" ref="G412:G432" si="86">H412/F412</f>
        <v>#DIV/0!</v>
      </c>
      <c r="H412" s="56"/>
      <c r="I412" s="56"/>
      <c r="J412" s="56"/>
    </row>
    <row r="413" spans="1:10" ht="17.100000000000001" hidden="1" customHeight="1" thickBot="1" x14ac:dyDescent="0.3">
      <c r="A413" s="632"/>
      <c r="B413" s="633"/>
      <c r="C413" s="1624"/>
      <c r="D413" s="1625"/>
      <c r="E413" s="75" t="s">
        <v>96</v>
      </c>
      <c r="F413" s="90"/>
      <c r="G413" s="6" t="e">
        <f t="shared" si="86"/>
        <v>#DIV/0!</v>
      </c>
      <c r="H413" s="56"/>
      <c r="I413" s="56"/>
      <c r="J413" s="56"/>
    </row>
    <row r="414" spans="1:10" ht="17.100000000000001" hidden="1" customHeight="1" x14ac:dyDescent="0.25">
      <c r="A414" s="632"/>
      <c r="B414" s="633"/>
      <c r="C414" s="1624"/>
      <c r="D414" s="1625"/>
      <c r="E414" s="75" t="s">
        <v>96</v>
      </c>
      <c r="F414" s="90"/>
      <c r="G414" s="6" t="e">
        <f t="shared" si="86"/>
        <v>#DIV/0!</v>
      </c>
      <c r="H414" s="56"/>
      <c r="I414" s="56"/>
      <c r="J414" s="56"/>
    </row>
    <row r="415" spans="1:10" ht="17.100000000000001" hidden="1" customHeight="1" x14ac:dyDescent="0.25">
      <c r="A415" s="632"/>
      <c r="B415" s="633"/>
      <c r="C415" s="1624"/>
      <c r="D415" s="1625"/>
      <c r="E415" s="75" t="s">
        <v>96</v>
      </c>
      <c r="F415" s="90"/>
      <c r="G415" s="6" t="e">
        <f t="shared" si="86"/>
        <v>#DIV/0!</v>
      </c>
      <c r="H415" s="56"/>
      <c r="I415" s="56"/>
      <c r="J415" s="56"/>
    </row>
    <row r="416" spans="1:10" ht="17.100000000000001" hidden="1" customHeight="1" x14ac:dyDescent="0.25">
      <c r="A416" s="632"/>
      <c r="B416" s="633"/>
      <c r="C416" s="1624"/>
      <c r="D416" s="1625"/>
      <c r="E416" s="75" t="s">
        <v>96</v>
      </c>
      <c r="F416" s="90"/>
      <c r="G416" s="6" t="e">
        <f t="shared" si="86"/>
        <v>#DIV/0!</v>
      </c>
      <c r="H416" s="56"/>
      <c r="I416" s="56"/>
      <c r="J416" s="56"/>
    </row>
    <row r="417" spans="1:10" ht="17.100000000000001" hidden="1" customHeight="1" x14ac:dyDescent="0.25">
      <c r="A417" s="632"/>
      <c r="B417" s="633"/>
      <c r="C417" s="1624"/>
      <c r="D417" s="1625"/>
      <c r="E417" s="75" t="s">
        <v>96</v>
      </c>
      <c r="F417" s="80"/>
      <c r="G417" s="6" t="e">
        <f t="shared" si="86"/>
        <v>#DIV/0!</v>
      </c>
      <c r="H417" s="56"/>
      <c r="I417" s="56"/>
      <c r="J417" s="56"/>
    </row>
    <row r="418" spans="1:10" ht="17.100000000000001" hidden="1" customHeight="1" x14ac:dyDescent="0.25">
      <c r="A418" s="632"/>
      <c r="B418" s="633"/>
      <c r="C418" s="1624"/>
      <c r="D418" s="1625"/>
      <c r="E418" s="75" t="s">
        <v>96</v>
      </c>
      <c r="F418" s="80"/>
      <c r="G418" s="6" t="e">
        <f t="shared" si="86"/>
        <v>#DIV/0!</v>
      </c>
      <c r="H418" s="56"/>
      <c r="I418" s="56"/>
      <c r="J418" s="56"/>
    </row>
    <row r="419" spans="1:10" ht="17.100000000000001" hidden="1" customHeight="1" x14ac:dyDescent="0.25">
      <c r="A419" s="632"/>
      <c r="B419" s="633"/>
      <c r="C419" s="1624"/>
      <c r="D419" s="1625"/>
      <c r="E419" s="75" t="s">
        <v>96</v>
      </c>
      <c r="F419" s="80"/>
      <c r="G419" s="6" t="e">
        <f t="shared" si="86"/>
        <v>#DIV/0!</v>
      </c>
      <c r="H419" s="56"/>
      <c r="I419" s="56"/>
      <c r="J419" s="56"/>
    </row>
    <row r="420" spans="1:10" ht="17.100000000000001" hidden="1" customHeight="1" x14ac:dyDescent="0.25">
      <c r="A420" s="632"/>
      <c r="B420" s="633"/>
      <c r="C420" s="1624"/>
      <c r="D420" s="1625"/>
      <c r="E420" s="75" t="s">
        <v>96</v>
      </c>
      <c r="F420" s="80"/>
      <c r="G420" s="6" t="e">
        <f t="shared" si="86"/>
        <v>#DIV/0!</v>
      </c>
      <c r="H420" s="56"/>
      <c r="I420" s="56"/>
      <c r="J420" s="56"/>
    </row>
    <row r="421" spans="1:10" ht="17.100000000000001" hidden="1" customHeight="1" x14ac:dyDescent="0.25">
      <c r="A421" s="632"/>
      <c r="B421" s="633"/>
      <c r="C421" s="1624"/>
      <c r="D421" s="1625"/>
      <c r="E421" s="75" t="s">
        <v>96</v>
      </c>
      <c r="F421" s="80"/>
      <c r="G421" s="6" t="e">
        <f t="shared" si="86"/>
        <v>#DIV/0!</v>
      </c>
      <c r="H421" s="56"/>
      <c r="I421" s="56"/>
      <c r="J421" s="56"/>
    </row>
    <row r="422" spans="1:10" ht="17.100000000000001" hidden="1" customHeight="1" x14ac:dyDescent="0.25">
      <c r="A422" s="632"/>
      <c r="B422" s="633"/>
      <c r="C422" s="1624"/>
      <c r="D422" s="1625"/>
      <c r="E422" s="75" t="s">
        <v>96</v>
      </c>
      <c r="F422" s="80"/>
      <c r="G422" s="6" t="e">
        <f t="shared" si="86"/>
        <v>#DIV/0!</v>
      </c>
      <c r="H422" s="56"/>
      <c r="I422" s="56"/>
      <c r="J422" s="56"/>
    </row>
    <row r="423" spans="1:10" ht="17.100000000000001" hidden="1" customHeight="1" x14ac:dyDescent="0.25">
      <c r="A423" s="632"/>
      <c r="B423" s="633"/>
      <c r="C423" s="1624"/>
      <c r="D423" s="1625"/>
      <c r="E423" s="75" t="s">
        <v>96</v>
      </c>
      <c r="F423" s="80"/>
      <c r="G423" s="6" t="e">
        <f t="shared" si="86"/>
        <v>#DIV/0!</v>
      </c>
      <c r="H423" s="56"/>
      <c r="I423" s="56"/>
      <c r="J423" s="56"/>
    </row>
    <row r="424" spans="1:10" ht="17.100000000000001" hidden="1" customHeight="1" x14ac:dyDescent="0.25">
      <c r="A424" s="632"/>
      <c r="B424" s="633"/>
      <c r="C424" s="1624"/>
      <c r="D424" s="1625"/>
      <c r="E424" s="75" t="s">
        <v>96</v>
      </c>
      <c r="F424" s="80"/>
      <c r="G424" s="6" t="e">
        <f t="shared" si="86"/>
        <v>#DIV/0!</v>
      </c>
      <c r="H424" s="56"/>
      <c r="I424" s="56"/>
      <c r="J424" s="56"/>
    </row>
    <row r="425" spans="1:10" ht="17.100000000000001" hidden="1" customHeight="1" x14ac:dyDescent="0.25">
      <c r="A425" s="632"/>
      <c r="B425" s="633"/>
      <c r="C425" s="1624"/>
      <c r="D425" s="1625"/>
      <c r="E425" s="75" t="s">
        <v>96</v>
      </c>
      <c r="F425" s="80"/>
      <c r="G425" s="6" t="e">
        <f t="shared" si="86"/>
        <v>#DIV/0!</v>
      </c>
      <c r="H425" s="56"/>
      <c r="I425" s="56"/>
      <c r="J425" s="56"/>
    </row>
    <row r="426" spans="1:10" ht="17.100000000000001" hidden="1" customHeight="1" x14ac:dyDescent="0.25">
      <c r="A426" s="632"/>
      <c r="B426" s="633"/>
      <c r="C426" s="1624"/>
      <c r="D426" s="1625"/>
      <c r="E426" s="75" t="s">
        <v>96</v>
      </c>
      <c r="F426" s="80"/>
      <c r="G426" s="6" t="e">
        <f t="shared" si="86"/>
        <v>#DIV/0!</v>
      </c>
      <c r="H426" s="56"/>
      <c r="I426" s="56"/>
      <c r="J426" s="56"/>
    </row>
    <row r="427" spans="1:10" ht="17.100000000000001" hidden="1" customHeight="1" x14ac:dyDescent="0.25">
      <c r="A427" s="632"/>
      <c r="B427" s="633"/>
      <c r="C427" s="1624"/>
      <c r="D427" s="1625"/>
      <c r="E427" s="75" t="s">
        <v>96</v>
      </c>
      <c r="F427" s="80"/>
      <c r="G427" s="6" t="e">
        <f t="shared" si="86"/>
        <v>#DIV/0!</v>
      </c>
      <c r="H427" s="56"/>
      <c r="I427" s="56"/>
      <c r="J427" s="56"/>
    </row>
    <row r="428" spans="1:10" ht="17.100000000000001" hidden="1" customHeight="1" x14ac:dyDescent="0.25">
      <c r="A428" s="632"/>
      <c r="B428" s="633"/>
      <c r="C428" s="1624"/>
      <c r="D428" s="1625"/>
      <c r="E428" s="75" t="s">
        <v>96</v>
      </c>
      <c r="F428" s="80"/>
      <c r="G428" s="6" t="e">
        <f t="shared" si="86"/>
        <v>#DIV/0!</v>
      </c>
      <c r="H428" s="56"/>
      <c r="I428" s="56"/>
      <c r="J428" s="56"/>
    </row>
    <row r="429" spans="1:10" ht="17.100000000000001" hidden="1" customHeight="1" x14ac:dyDescent="0.25">
      <c r="A429" s="632"/>
      <c r="B429" s="633"/>
      <c r="C429" s="1624"/>
      <c r="D429" s="1625"/>
      <c r="E429" s="75" t="s">
        <v>96</v>
      </c>
      <c r="F429" s="80"/>
      <c r="G429" s="6" t="e">
        <f t="shared" si="86"/>
        <v>#DIV/0!</v>
      </c>
      <c r="H429" s="56"/>
      <c r="I429" s="56"/>
      <c r="J429" s="56"/>
    </row>
    <row r="430" spans="1:10" ht="17.100000000000001" hidden="1" customHeight="1" x14ac:dyDescent="0.25">
      <c r="A430" s="632"/>
      <c r="B430" s="633"/>
      <c r="C430" s="1624"/>
      <c r="D430" s="1625"/>
      <c r="E430" s="75" t="s">
        <v>96</v>
      </c>
      <c r="F430" s="80"/>
      <c r="G430" s="6" t="e">
        <f t="shared" si="86"/>
        <v>#DIV/0!</v>
      </c>
      <c r="H430" s="56"/>
      <c r="I430" s="56"/>
      <c r="J430" s="56"/>
    </row>
    <row r="431" spans="1:10" ht="17.100000000000001" hidden="1" customHeight="1" x14ac:dyDescent="0.25">
      <c r="A431" s="632"/>
      <c r="B431" s="633"/>
      <c r="C431" s="1624"/>
      <c r="D431" s="1625"/>
      <c r="E431" s="75" t="s">
        <v>96</v>
      </c>
      <c r="F431" s="80"/>
      <c r="G431" s="6" t="e">
        <f t="shared" si="86"/>
        <v>#DIV/0!</v>
      </c>
      <c r="H431" s="56"/>
      <c r="I431" s="56"/>
      <c r="J431" s="56"/>
    </row>
    <row r="432" spans="1:10" ht="17.100000000000001" hidden="1" customHeight="1" thickBot="1" x14ac:dyDescent="0.3">
      <c r="A432" s="632"/>
      <c r="B432" s="633"/>
      <c r="C432" s="1718"/>
      <c r="D432" s="1719"/>
      <c r="E432" s="75" t="s">
        <v>96</v>
      </c>
      <c r="F432" s="80"/>
      <c r="G432" s="6" t="e">
        <f t="shared" si="86"/>
        <v>#DIV/0!</v>
      </c>
      <c r="H432" s="56"/>
      <c r="I432" s="56"/>
      <c r="J432" s="56"/>
    </row>
    <row r="433" spans="1:10" ht="17.100000000000001" hidden="1" customHeight="1" thickBot="1" x14ac:dyDescent="0.3">
      <c r="A433" s="31"/>
      <c r="B433" s="1720" t="s">
        <v>910</v>
      </c>
      <c r="C433" s="1720"/>
      <c r="D433" s="1720"/>
      <c r="E433" s="32"/>
      <c r="F433" s="35"/>
      <c r="G433" s="33"/>
      <c r="H433" s="33">
        <f>SUM(H412:H432)</f>
        <v>0</v>
      </c>
      <c r="I433" s="33">
        <f t="shared" ref="I433:J433" si="87">SUM(I412:I432)</f>
        <v>0</v>
      </c>
      <c r="J433" s="33">
        <f t="shared" si="87"/>
        <v>0</v>
      </c>
    </row>
    <row r="434" spans="1:10" ht="33.950000000000003" hidden="1" customHeight="1" x14ac:dyDescent="0.25">
      <c r="A434" s="1138" t="s">
        <v>892</v>
      </c>
      <c r="B434" s="620">
        <v>346</v>
      </c>
      <c r="C434" s="1721" t="s">
        <v>73</v>
      </c>
      <c r="D434" s="1722"/>
      <c r="E434" s="617" t="s">
        <v>117</v>
      </c>
      <c r="F434" s="618" t="s">
        <v>117</v>
      </c>
      <c r="G434" s="619" t="s">
        <v>117</v>
      </c>
      <c r="H434" s="619" t="s">
        <v>117</v>
      </c>
      <c r="I434" s="619" t="s">
        <v>117</v>
      </c>
      <c r="J434" s="619" t="s">
        <v>117</v>
      </c>
    </row>
    <row r="435" spans="1:10" ht="17.100000000000001" hidden="1" customHeight="1" thickBot="1" x14ac:dyDescent="0.3">
      <c r="A435" s="632"/>
      <c r="B435" s="633"/>
      <c r="C435" s="1624"/>
      <c r="D435" s="1625"/>
      <c r="E435" s="75" t="s">
        <v>96</v>
      </c>
      <c r="F435" s="60"/>
      <c r="G435" s="6" t="e">
        <f t="shared" ref="G435:G445" si="88">H435/F435</f>
        <v>#DIV/0!</v>
      </c>
      <c r="H435" s="88"/>
      <c r="I435" s="88"/>
      <c r="J435" s="88"/>
    </row>
    <row r="436" spans="1:10" ht="17.100000000000001" hidden="1" customHeight="1" x14ac:dyDescent="0.25">
      <c r="A436" s="632"/>
      <c r="B436" s="633"/>
      <c r="C436" s="1624"/>
      <c r="D436" s="1625"/>
      <c r="E436" s="75" t="s">
        <v>96</v>
      </c>
      <c r="F436" s="60"/>
      <c r="G436" s="6" t="e">
        <f t="shared" si="88"/>
        <v>#DIV/0!</v>
      </c>
      <c r="H436" s="88"/>
      <c r="I436" s="88"/>
      <c r="J436" s="88"/>
    </row>
    <row r="437" spans="1:10" ht="17.100000000000001" hidden="1" customHeight="1" x14ac:dyDescent="0.25">
      <c r="A437" s="632"/>
      <c r="B437" s="633"/>
      <c r="C437" s="1624"/>
      <c r="D437" s="1625"/>
      <c r="E437" s="75" t="s">
        <v>96</v>
      </c>
      <c r="F437" s="60"/>
      <c r="G437" s="6" t="e">
        <f t="shared" si="88"/>
        <v>#DIV/0!</v>
      </c>
      <c r="H437" s="88"/>
      <c r="I437" s="88"/>
      <c r="J437" s="88"/>
    </row>
    <row r="438" spans="1:10" ht="17.100000000000001" hidden="1" customHeight="1" x14ac:dyDescent="0.25">
      <c r="A438" s="632"/>
      <c r="B438" s="633"/>
      <c r="C438" s="1624"/>
      <c r="D438" s="1625"/>
      <c r="E438" s="75" t="s">
        <v>96</v>
      </c>
      <c r="F438" s="60"/>
      <c r="G438" s="6" t="e">
        <f t="shared" si="88"/>
        <v>#DIV/0!</v>
      </c>
      <c r="H438" s="88"/>
      <c r="I438" s="88"/>
      <c r="J438" s="88"/>
    </row>
    <row r="439" spans="1:10" ht="17.100000000000001" hidden="1" customHeight="1" x14ac:dyDescent="0.25">
      <c r="A439" s="632"/>
      <c r="B439" s="633"/>
      <c r="C439" s="1624"/>
      <c r="D439" s="1625"/>
      <c r="E439" s="75" t="s">
        <v>96</v>
      </c>
      <c r="F439" s="60"/>
      <c r="G439" s="6" t="e">
        <f t="shared" si="88"/>
        <v>#DIV/0!</v>
      </c>
      <c r="H439" s="88"/>
      <c r="I439" s="88"/>
      <c r="J439" s="88"/>
    </row>
    <row r="440" spans="1:10" ht="17.100000000000001" hidden="1" customHeight="1" x14ac:dyDescent="0.25">
      <c r="A440" s="632"/>
      <c r="B440" s="633"/>
      <c r="C440" s="1624"/>
      <c r="D440" s="1625"/>
      <c r="E440" s="75" t="s">
        <v>96</v>
      </c>
      <c r="F440" s="60"/>
      <c r="G440" s="6" t="e">
        <f t="shared" si="88"/>
        <v>#DIV/0!</v>
      </c>
      <c r="H440" s="88"/>
      <c r="I440" s="88"/>
      <c r="J440" s="88"/>
    </row>
    <row r="441" spans="1:10" ht="17.100000000000001" hidden="1" customHeight="1" x14ac:dyDescent="0.25">
      <c r="A441" s="632"/>
      <c r="B441" s="633"/>
      <c r="C441" s="1624"/>
      <c r="D441" s="1625"/>
      <c r="E441" s="75" t="s">
        <v>96</v>
      </c>
      <c r="F441" s="60"/>
      <c r="G441" s="6" t="e">
        <f t="shared" si="88"/>
        <v>#DIV/0!</v>
      </c>
      <c r="H441" s="88"/>
      <c r="I441" s="88"/>
      <c r="J441" s="88"/>
    </row>
    <row r="442" spans="1:10" ht="17.100000000000001" hidden="1" customHeight="1" x14ac:dyDescent="0.25">
      <c r="A442" s="632"/>
      <c r="B442" s="633"/>
      <c r="C442" s="1624"/>
      <c r="D442" s="1625"/>
      <c r="E442" s="75" t="s">
        <v>96</v>
      </c>
      <c r="F442" s="60"/>
      <c r="G442" s="6" t="e">
        <f t="shared" si="88"/>
        <v>#DIV/0!</v>
      </c>
      <c r="H442" s="88"/>
      <c r="I442" s="88"/>
      <c r="J442" s="88"/>
    </row>
    <row r="443" spans="1:10" ht="17.100000000000001" hidden="1" customHeight="1" x14ac:dyDescent="0.25">
      <c r="A443" s="632"/>
      <c r="B443" s="633"/>
      <c r="C443" s="1624"/>
      <c r="D443" s="1625"/>
      <c r="E443" s="75" t="s">
        <v>96</v>
      </c>
      <c r="F443" s="60"/>
      <c r="G443" s="6" t="e">
        <f t="shared" si="88"/>
        <v>#DIV/0!</v>
      </c>
      <c r="H443" s="88"/>
      <c r="I443" s="88"/>
      <c r="J443" s="88"/>
    </row>
    <row r="444" spans="1:10" ht="17.100000000000001" hidden="1" customHeight="1" x14ac:dyDescent="0.25">
      <c r="A444" s="632"/>
      <c r="B444" s="633"/>
      <c r="C444" s="1624"/>
      <c r="D444" s="1625"/>
      <c r="E444" s="75" t="s">
        <v>96</v>
      </c>
      <c r="F444" s="60"/>
      <c r="G444" s="6" t="e">
        <f t="shared" si="88"/>
        <v>#DIV/0!</v>
      </c>
      <c r="H444" s="88"/>
      <c r="I444" s="88"/>
      <c r="J444" s="88"/>
    </row>
    <row r="445" spans="1:10" ht="17.100000000000001" hidden="1" customHeight="1" thickBot="1" x14ac:dyDescent="0.3">
      <c r="A445" s="632"/>
      <c r="B445" s="633"/>
      <c r="C445" s="636"/>
      <c r="D445" s="637"/>
      <c r="E445" s="75" t="s">
        <v>96</v>
      </c>
      <c r="F445" s="60"/>
      <c r="G445" s="6" t="e">
        <f t="shared" si="88"/>
        <v>#DIV/0!</v>
      </c>
      <c r="H445" s="88"/>
      <c r="I445" s="88"/>
      <c r="J445" s="88"/>
    </row>
    <row r="446" spans="1:10" ht="17.100000000000001" hidden="1" customHeight="1" thickBot="1" x14ac:dyDescent="0.3">
      <c r="A446" s="31"/>
      <c r="B446" s="1643" t="s">
        <v>923</v>
      </c>
      <c r="C446" s="1644"/>
      <c r="D446" s="1645"/>
      <c r="E446" s="32"/>
      <c r="F446" s="35"/>
      <c r="G446" s="33"/>
      <c r="H446" s="33">
        <f>SUM(H435:H445)</f>
        <v>0</v>
      </c>
      <c r="I446" s="33">
        <f t="shared" ref="I446:J446" si="89">SUM(I435:I445)</f>
        <v>0</v>
      </c>
      <c r="J446" s="33">
        <f t="shared" si="89"/>
        <v>0</v>
      </c>
    </row>
    <row r="447" spans="1:10" ht="32.25" hidden="1" customHeight="1" x14ac:dyDescent="0.25">
      <c r="A447" s="1138" t="s">
        <v>903</v>
      </c>
      <c r="B447" s="620">
        <v>346</v>
      </c>
      <c r="C447" s="1721" t="s">
        <v>157</v>
      </c>
      <c r="D447" s="1722"/>
      <c r="E447" s="617" t="s">
        <v>117</v>
      </c>
      <c r="F447" s="618" t="s">
        <v>117</v>
      </c>
      <c r="G447" s="619" t="s">
        <v>117</v>
      </c>
      <c r="H447" s="619" t="s">
        <v>117</v>
      </c>
      <c r="I447" s="619" t="s">
        <v>117</v>
      </c>
      <c r="J447" s="619" t="s">
        <v>117</v>
      </c>
    </row>
    <row r="448" spans="1:10" ht="17.100000000000001" hidden="1" customHeight="1" thickBot="1" x14ac:dyDescent="0.3">
      <c r="A448" s="632"/>
      <c r="B448" s="633"/>
      <c r="C448" s="1624"/>
      <c r="D448" s="1625"/>
      <c r="E448" s="75" t="s">
        <v>96</v>
      </c>
      <c r="F448" s="60"/>
      <c r="G448" s="6" t="e">
        <f t="shared" ref="G448:G458" si="90">H448/F448</f>
        <v>#DIV/0!</v>
      </c>
      <c r="H448" s="88"/>
      <c r="I448" s="88"/>
      <c r="J448" s="88"/>
    </row>
    <row r="449" spans="1:10" ht="17.100000000000001" hidden="1" customHeight="1" x14ac:dyDescent="0.25">
      <c r="A449" s="632"/>
      <c r="B449" s="633"/>
      <c r="C449" s="1624"/>
      <c r="D449" s="1625"/>
      <c r="E449" s="75" t="s">
        <v>96</v>
      </c>
      <c r="F449" s="60"/>
      <c r="G449" s="6" t="e">
        <f t="shared" si="90"/>
        <v>#DIV/0!</v>
      </c>
      <c r="H449" s="88"/>
      <c r="I449" s="88"/>
      <c r="J449" s="88"/>
    </row>
    <row r="450" spans="1:10" ht="17.100000000000001" hidden="1" customHeight="1" x14ac:dyDescent="0.25">
      <c r="A450" s="632"/>
      <c r="B450" s="633"/>
      <c r="C450" s="1624"/>
      <c r="D450" s="1625"/>
      <c r="E450" s="75" t="s">
        <v>96</v>
      </c>
      <c r="F450" s="60"/>
      <c r="G450" s="6" t="e">
        <f t="shared" si="90"/>
        <v>#DIV/0!</v>
      </c>
      <c r="H450" s="88"/>
      <c r="I450" s="88"/>
      <c r="J450" s="88"/>
    </row>
    <row r="451" spans="1:10" ht="17.100000000000001" hidden="1" customHeight="1" x14ac:dyDescent="0.25">
      <c r="A451" s="632"/>
      <c r="B451" s="633"/>
      <c r="C451" s="1624"/>
      <c r="D451" s="1625"/>
      <c r="E451" s="75" t="s">
        <v>96</v>
      </c>
      <c r="F451" s="60"/>
      <c r="G451" s="6" t="e">
        <f t="shared" si="90"/>
        <v>#DIV/0!</v>
      </c>
      <c r="H451" s="88"/>
      <c r="I451" s="88"/>
      <c r="J451" s="88"/>
    </row>
    <row r="452" spans="1:10" ht="17.100000000000001" hidden="1" customHeight="1" x14ac:dyDescent="0.25">
      <c r="A452" s="632"/>
      <c r="B452" s="633"/>
      <c r="C452" s="1624"/>
      <c r="D452" s="1625"/>
      <c r="E452" s="75" t="s">
        <v>96</v>
      </c>
      <c r="F452" s="60"/>
      <c r="G452" s="6" t="e">
        <f t="shared" si="90"/>
        <v>#DIV/0!</v>
      </c>
      <c r="H452" s="88"/>
      <c r="I452" s="88"/>
      <c r="J452" s="88"/>
    </row>
    <row r="453" spans="1:10" ht="17.100000000000001" hidden="1" customHeight="1" x14ac:dyDescent="0.25">
      <c r="A453" s="632"/>
      <c r="B453" s="633"/>
      <c r="C453" s="1624"/>
      <c r="D453" s="1625"/>
      <c r="E453" s="75" t="s">
        <v>96</v>
      </c>
      <c r="F453" s="60"/>
      <c r="G453" s="6" t="e">
        <f t="shared" si="90"/>
        <v>#DIV/0!</v>
      </c>
      <c r="H453" s="88"/>
      <c r="I453" s="88"/>
      <c r="J453" s="88"/>
    </row>
    <row r="454" spans="1:10" ht="17.100000000000001" hidden="1" customHeight="1" x14ac:dyDescent="0.25">
      <c r="A454" s="632"/>
      <c r="B454" s="633"/>
      <c r="C454" s="1624"/>
      <c r="D454" s="1625"/>
      <c r="E454" s="75" t="s">
        <v>96</v>
      </c>
      <c r="F454" s="60"/>
      <c r="G454" s="6" t="e">
        <f t="shared" si="90"/>
        <v>#DIV/0!</v>
      </c>
      <c r="H454" s="88"/>
      <c r="I454" s="88"/>
      <c r="J454" s="88"/>
    </row>
    <row r="455" spans="1:10" ht="17.100000000000001" hidden="1" customHeight="1" x14ac:dyDescent="0.25">
      <c r="A455" s="632"/>
      <c r="B455" s="633"/>
      <c r="C455" s="1624"/>
      <c r="D455" s="1625"/>
      <c r="E455" s="75" t="s">
        <v>96</v>
      </c>
      <c r="F455" s="60"/>
      <c r="G455" s="6" t="e">
        <f t="shared" si="90"/>
        <v>#DIV/0!</v>
      </c>
      <c r="H455" s="88"/>
      <c r="I455" s="88"/>
      <c r="J455" s="88"/>
    </row>
    <row r="456" spans="1:10" ht="17.100000000000001" hidden="1" customHeight="1" x14ac:dyDescent="0.25">
      <c r="A456" s="632"/>
      <c r="B456" s="633"/>
      <c r="C456" s="1624"/>
      <c r="D456" s="1625"/>
      <c r="E456" s="75" t="s">
        <v>96</v>
      </c>
      <c r="F456" s="60"/>
      <c r="G456" s="6" t="e">
        <f t="shared" si="90"/>
        <v>#DIV/0!</v>
      </c>
      <c r="H456" s="88"/>
      <c r="I456" s="88"/>
      <c r="J456" s="88"/>
    </row>
    <row r="457" spans="1:10" ht="17.100000000000001" hidden="1" customHeight="1" x14ac:dyDescent="0.25">
      <c r="A457" s="632"/>
      <c r="B457" s="633"/>
      <c r="C457" s="1624"/>
      <c r="D457" s="1625"/>
      <c r="E457" s="75" t="s">
        <v>96</v>
      </c>
      <c r="F457" s="60"/>
      <c r="G457" s="6" t="e">
        <f t="shared" si="90"/>
        <v>#DIV/0!</v>
      </c>
      <c r="H457" s="88"/>
      <c r="I457" s="88"/>
      <c r="J457" s="88"/>
    </row>
    <row r="458" spans="1:10" ht="17.100000000000001" hidden="1" customHeight="1" thickBot="1" x14ac:dyDescent="0.3">
      <c r="A458" s="632"/>
      <c r="B458" s="633"/>
      <c r="C458" s="636"/>
      <c r="D458" s="637"/>
      <c r="E458" s="75" t="s">
        <v>96</v>
      </c>
      <c r="F458" s="60"/>
      <c r="G458" s="6" t="e">
        <f t="shared" si="90"/>
        <v>#DIV/0!</v>
      </c>
      <c r="H458" s="88"/>
      <c r="I458" s="88"/>
      <c r="J458" s="88"/>
    </row>
    <row r="459" spans="1:10" ht="17.100000000000001" hidden="1" customHeight="1" x14ac:dyDescent="0.25">
      <c r="A459" s="31"/>
      <c r="B459" s="1643" t="s">
        <v>924</v>
      </c>
      <c r="C459" s="1644"/>
      <c r="D459" s="1645"/>
      <c r="E459" s="32"/>
      <c r="F459" s="35"/>
      <c r="G459" s="33"/>
      <c r="H459" s="33">
        <f>SUM(H448:H458)</f>
        <v>0</v>
      </c>
      <c r="I459" s="33">
        <f t="shared" ref="I459:J459" si="91">SUM(I448:I458)</f>
        <v>0</v>
      </c>
      <c r="J459" s="33">
        <f t="shared" si="91"/>
        <v>0</v>
      </c>
    </row>
    <row r="460" spans="1:10" ht="17.100000000000001" hidden="1" customHeight="1" x14ac:dyDescent="0.25">
      <c r="A460" s="1061"/>
      <c r="B460" s="1989" t="s">
        <v>594</v>
      </c>
      <c r="C460" s="1990"/>
      <c r="D460" s="1991"/>
      <c r="E460" s="1062"/>
      <c r="F460" s="1063"/>
      <c r="G460" s="971"/>
      <c r="H460" s="971">
        <f>H410+H433+H446+H459</f>
        <v>0</v>
      </c>
      <c r="I460" s="971">
        <f t="shared" ref="I460:J460" si="92">I410+I433+I446+I459</f>
        <v>0</v>
      </c>
      <c r="J460" s="971">
        <f t="shared" si="92"/>
        <v>0</v>
      </c>
    </row>
    <row r="461" spans="1:10" ht="17.100000000000001" hidden="1" customHeight="1" x14ac:dyDescent="0.25">
      <c r="A461" s="29">
        <v>4</v>
      </c>
      <c r="B461" s="528">
        <v>341</v>
      </c>
      <c r="C461" s="1777" t="s">
        <v>160</v>
      </c>
      <c r="D461" s="1778"/>
      <c r="E461" s="612" t="s">
        <v>117</v>
      </c>
      <c r="F461" s="255" t="s">
        <v>117</v>
      </c>
      <c r="G461" s="613" t="s">
        <v>117</v>
      </c>
      <c r="H461" s="613" t="s">
        <v>117</v>
      </c>
      <c r="I461" s="613" t="s">
        <v>117</v>
      </c>
      <c r="J461" s="613" t="s">
        <v>117</v>
      </c>
    </row>
    <row r="462" spans="1:10" ht="18" hidden="1" customHeight="1" x14ac:dyDescent="0.25">
      <c r="A462" s="632"/>
      <c r="B462" s="633"/>
      <c r="C462" s="1624"/>
      <c r="D462" s="1625"/>
      <c r="E462" s="75" t="s">
        <v>96</v>
      </c>
      <c r="F462" s="90"/>
      <c r="G462" s="108" t="e">
        <f t="shared" ref="G462" si="93">H462/F462</f>
        <v>#DIV/0!</v>
      </c>
      <c r="H462" s="56"/>
      <c r="I462" s="56"/>
      <c r="J462" s="56"/>
    </row>
    <row r="463" spans="1:10" ht="17.100000000000001" hidden="1" customHeight="1" x14ac:dyDescent="0.25">
      <c r="A463" s="632"/>
      <c r="B463" s="633"/>
      <c r="C463" s="1624"/>
      <c r="D463" s="1625"/>
      <c r="E463" s="75" t="s">
        <v>96</v>
      </c>
      <c r="F463" s="90"/>
      <c r="G463" s="108" t="e">
        <f t="shared" ref="G463:G468" si="94">H463/F463</f>
        <v>#DIV/0!</v>
      </c>
      <c r="H463" s="56"/>
      <c r="I463" s="56"/>
      <c r="J463" s="56"/>
    </row>
    <row r="464" spans="1:10" ht="17.100000000000001" hidden="1" customHeight="1" x14ac:dyDescent="0.25">
      <c r="A464" s="632"/>
      <c r="B464" s="633"/>
      <c r="C464" s="1624"/>
      <c r="D464" s="1625"/>
      <c r="E464" s="75" t="s">
        <v>96</v>
      </c>
      <c r="F464" s="90"/>
      <c r="G464" s="6" t="e">
        <f t="shared" si="94"/>
        <v>#DIV/0!</v>
      </c>
      <c r="H464" s="56"/>
      <c r="I464" s="56"/>
      <c r="J464" s="56"/>
    </row>
    <row r="465" spans="1:10" ht="17.100000000000001" hidden="1" customHeight="1" x14ac:dyDescent="0.25">
      <c r="A465" s="632"/>
      <c r="B465" s="633"/>
      <c r="C465" s="1624"/>
      <c r="D465" s="1625"/>
      <c r="E465" s="75" t="s">
        <v>96</v>
      </c>
      <c r="F465" s="60"/>
      <c r="G465" s="6" t="e">
        <f t="shared" si="94"/>
        <v>#DIV/0!</v>
      </c>
      <c r="H465" s="56"/>
      <c r="I465" s="56"/>
      <c r="J465" s="56"/>
    </row>
    <row r="466" spans="1:10" ht="17.100000000000001" hidden="1" customHeight="1" x14ac:dyDescent="0.25">
      <c r="A466" s="632"/>
      <c r="B466" s="633"/>
      <c r="C466" s="1624"/>
      <c r="D466" s="1625"/>
      <c r="E466" s="75" t="s">
        <v>96</v>
      </c>
      <c r="F466" s="60"/>
      <c r="G466" s="6" t="e">
        <f t="shared" si="94"/>
        <v>#DIV/0!</v>
      </c>
      <c r="H466" s="56"/>
      <c r="I466" s="56"/>
      <c r="J466" s="56"/>
    </row>
    <row r="467" spans="1:10" ht="17.100000000000001" hidden="1" customHeight="1" x14ac:dyDescent="0.25">
      <c r="A467" s="632"/>
      <c r="B467" s="633"/>
      <c r="C467" s="1624"/>
      <c r="D467" s="1625"/>
      <c r="E467" s="75" t="s">
        <v>96</v>
      </c>
      <c r="F467" s="60"/>
      <c r="G467" s="6" t="e">
        <f t="shared" si="94"/>
        <v>#DIV/0!</v>
      </c>
      <c r="H467" s="56"/>
      <c r="I467" s="56"/>
      <c r="J467" s="56"/>
    </row>
    <row r="468" spans="1:10" ht="17.100000000000001" hidden="1" customHeight="1" thickBot="1" x14ac:dyDescent="0.3">
      <c r="A468" s="632"/>
      <c r="B468" s="633"/>
      <c r="C468" s="1624"/>
      <c r="D468" s="1625"/>
      <c r="E468" s="75" t="s">
        <v>96</v>
      </c>
      <c r="F468" s="60"/>
      <c r="G468" s="6" t="e">
        <f t="shared" si="94"/>
        <v>#DIV/0!</v>
      </c>
      <c r="H468" s="56"/>
      <c r="I468" s="56"/>
      <c r="J468" s="56"/>
    </row>
    <row r="469" spans="1:10" ht="17.100000000000001" hidden="1" customHeight="1" thickBot="1" x14ac:dyDescent="0.3">
      <c r="A469" s="31"/>
      <c r="B469" s="1643" t="s">
        <v>597</v>
      </c>
      <c r="C469" s="1644"/>
      <c r="D469" s="1645"/>
      <c r="E469" s="32"/>
      <c r="F469" s="35"/>
      <c r="G469" s="33"/>
      <c r="H469" s="33">
        <f>SUM(H462:H468)</f>
        <v>0</v>
      </c>
      <c r="I469" s="33">
        <f t="shared" ref="I469:J469" si="95">SUM(I462:I468)</f>
        <v>0</v>
      </c>
      <c r="J469" s="33">
        <f t="shared" si="95"/>
        <v>0</v>
      </c>
    </row>
    <row r="470" spans="1:10" ht="17.100000000000001" hidden="1" customHeight="1" x14ac:dyDescent="0.25">
      <c r="A470" s="29">
        <v>5</v>
      </c>
      <c r="B470" s="528">
        <v>342</v>
      </c>
      <c r="C470" s="1777" t="s">
        <v>595</v>
      </c>
      <c r="D470" s="1778"/>
      <c r="E470" s="612" t="s">
        <v>117</v>
      </c>
      <c r="F470" s="255" t="s">
        <v>117</v>
      </c>
      <c r="G470" s="613" t="s">
        <v>117</v>
      </c>
      <c r="H470" s="613" t="s">
        <v>117</v>
      </c>
      <c r="I470" s="613" t="s">
        <v>117</v>
      </c>
      <c r="J470" s="613" t="s">
        <v>117</v>
      </c>
    </row>
    <row r="471" spans="1:10" ht="18" hidden="1" customHeight="1" x14ac:dyDescent="0.25">
      <c r="A471" s="632"/>
      <c r="B471" s="633"/>
      <c r="C471" s="1727"/>
      <c r="D471" s="1631"/>
      <c r="E471" s="24" t="s">
        <v>93</v>
      </c>
      <c r="F471" s="655"/>
      <c r="G471" s="340"/>
      <c r="H471" s="56"/>
      <c r="I471" s="56"/>
      <c r="J471" s="56"/>
    </row>
    <row r="472" spans="1:10" ht="18" hidden="1" customHeight="1" x14ac:dyDescent="0.25">
      <c r="A472" s="632"/>
      <c r="B472" s="633"/>
      <c r="C472" s="1727"/>
      <c r="D472" s="1631"/>
      <c r="E472" s="24" t="s">
        <v>93</v>
      </c>
      <c r="F472" s="655"/>
      <c r="G472" s="340"/>
      <c r="H472" s="56"/>
      <c r="I472" s="56"/>
      <c r="J472" s="56"/>
    </row>
    <row r="473" spans="1:10" ht="18" hidden="1" customHeight="1" thickBot="1" x14ac:dyDescent="0.3">
      <c r="A473" s="632"/>
      <c r="B473" s="633"/>
      <c r="C473" s="1981"/>
      <c r="D473" s="1982"/>
      <c r="E473" s="24" t="s">
        <v>93</v>
      </c>
      <c r="F473" s="266"/>
      <c r="G473" s="30"/>
      <c r="H473" s="56"/>
      <c r="I473" s="56"/>
      <c r="J473" s="56"/>
    </row>
    <row r="474" spans="1:10" ht="17.100000000000001" hidden="1" customHeight="1" thickBot="1" x14ac:dyDescent="0.3">
      <c r="A474" s="31"/>
      <c r="B474" s="1643" t="s">
        <v>598</v>
      </c>
      <c r="C474" s="1644"/>
      <c r="D474" s="1645"/>
      <c r="E474" s="32"/>
      <c r="F474" s="35"/>
      <c r="G474" s="33"/>
      <c r="H474" s="33">
        <f>H471</f>
        <v>0</v>
      </c>
      <c r="I474" s="33">
        <f t="shared" ref="I474:J474" si="96">I471</f>
        <v>0</v>
      </c>
      <c r="J474" s="33">
        <f t="shared" si="96"/>
        <v>0</v>
      </c>
    </row>
    <row r="475" spans="1:10" ht="20.45" hidden="1" customHeight="1" x14ac:dyDescent="0.25">
      <c r="A475" s="1637" t="s">
        <v>885</v>
      </c>
      <c r="B475" s="1638"/>
      <c r="C475" s="1638"/>
      <c r="D475" s="1638"/>
      <c r="E475" s="1638"/>
      <c r="F475" s="1638"/>
      <c r="G475" s="1639"/>
      <c r="H475" s="210">
        <f>H382+H394+H460+H469+H474</f>
        <v>0</v>
      </c>
      <c r="I475" s="210">
        <f>I382+I394+I460+I469+I474</f>
        <v>0</v>
      </c>
      <c r="J475" s="210">
        <f>J382+J394+J460+J469+J474</f>
        <v>0</v>
      </c>
    </row>
    <row r="476" spans="1:10" ht="19.5" customHeight="1" x14ac:dyDescent="0.25">
      <c r="A476" s="1764" t="s">
        <v>629</v>
      </c>
      <c r="B476" s="1765"/>
      <c r="C476" s="1765"/>
      <c r="D476" s="1765"/>
      <c r="E476" s="1765"/>
      <c r="F476" s="1765"/>
      <c r="G476" s="1766"/>
      <c r="H476" s="759">
        <f>H469</f>
        <v>0</v>
      </c>
      <c r="I476" s="759">
        <f t="shared" ref="I476:J476" si="97">I469</f>
        <v>0</v>
      </c>
      <c r="J476" s="759">
        <f t="shared" si="97"/>
        <v>0</v>
      </c>
    </row>
    <row r="477" spans="1:10" ht="19.5" hidden="1" customHeight="1" x14ac:dyDescent="0.25">
      <c r="A477" s="1764" t="s">
        <v>787</v>
      </c>
      <c r="B477" s="1765"/>
      <c r="C477" s="1765"/>
      <c r="D477" s="1765"/>
      <c r="E477" s="1765"/>
      <c r="F477" s="1765"/>
      <c r="G477" s="1766"/>
      <c r="H477" s="759">
        <f>H474</f>
        <v>0</v>
      </c>
      <c r="I477" s="759">
        <f t="shared" ref="I477:J477" si="98">I474</f>
        <v>0</v>
      </c>
      <c r="J477" s="759">
        <f t="shared" si="98"/>
        <v>0</v>
      </c>
    </row>
    <row r="478" spans="1:10" ht="19.5" customHeight="1" x14ac:dyDescent="0.25">
      <c r="A478" s="1764" t="s">
        <v>884</v>
      </c>
      <c r="B478" s="1765"/>
      <c r="C478" s="1765"/>
      <c r="D478" s="1765"/>
      <c r="E478" s="1765"/>
      <c r="F478" s="1765"/>
      <c r="G478" s="1766"/>
      <c r="H478" s="759">
        <f>H382</f>
        <v>0</v>
      </c>
      <c r="I478" s="759">
        <f t="shared" ref="I478:J478" si="99">I382</f>
        <v>0</v>
      </c>
      <c r="J478" s="759">
        <f t="shared" si="99"/>
        <v>0</v>
      </c>
    </row>
    <row r="479" spans="1:10" ht="19.5" customHeight="1" x14ac:dyDescent="0.25">
      <c r="A479" s="1764" t="s">
        <v>627</v>
      </c>
      <c r="B479" s="1765"/>
      <c r="C479" s="1765"/>
      <c r="D479" s="1765"/>
      <c r="E479" s="1765"/>
      <c r="F479" s="1765"/>
      <c r="G479" s="1766"/>
      <c r="H479" s="759">
        <f>H394</f>
        <v>0</v>
      </c>
      <c r="I479" s="759">
        <f t="shared" ref="I479:J479" si="100">I394</f>
        <v>0</v>
      </c>
      <c r="J479" s="759">
        <f t="shared" si="100"/>
        <v>0</v>
      </c>
    </row>
    <row r="480" spans="1:10" ht="19.5" customHeight="1" x14ac:dyDescent="0.25">
      <c r="A480" s="1764" t="s">
        <v>628</v>
      </c>
      <c r="B480" s="1765"/>
      <c r="C480" s="1765"/>
      <c r="D480" s="1765"/>
      <c r="E480" s="1765"/>
      <c r="F480" s="1765"/>
      <c r="G480" s="1766"/>
      <c r="H480" s="759">
        <f>H460</f>
        <v>0</v>
      </c>
      <c r="I480" s="759">
        <f t="shared" ref="I480:J480" si="101">I460</f>
        <v>0</v>
      </c>
      <c r="J480" s="759">
        <f t="shared" si="101"/>
        <v>0</v>
      </c>
    </row>
    <row r="481" spans="1:10" ht="19.5" hidden="1" customHeight="1" x14ac:dyDescent="0.25">
      <c r="A481" s="1764" t="s">
        <v>762</v>
      </c>
      <c r="B481" s="1765"/>
      <c r="C481" s="1765"/>
      <c r="D481" s="1765"/>
      <c r="E481" s="1765"/>
      <c r="F481" s="1765"/>
      <c r="G481" s="1766"/>
      <c r="H481" s="759"/>
      <c r="I481" s="759"/>
      <c r="J481" s="759"/>
    </row>
    <row r="482" spans="1:10" ht="19.5" hidden="1" customHeight="1" x14ac:dyDescent="0.25">
      <c r="A482" s="1764" t="s">
        <v>878</v>
      </c>
      <c r="B482" s="1765"/>
      <c r="C482" s="1765"/>
      <c r="D482" s="1765"/>
      <c r="E482" s="1765"/>
      <c r="F482" s="1765"/>
      <c r="G482" s="1766"/>
      <c r="H482" s="759"/>
      <c r="I482" s="759"/>
      <c r="J482" s="759"/>
    </row>
    <row r="483" spans="1:10" ht="19.5" customHeight="1" x14ac:dyDescent="0.25">
      <c r="A483" s="1978" t="s">
        <v>38</v>
      </c>
      <c r="B483" s="1979"/>
      <c r="C483" s="1979"/>
      <c r="D483" s="1979"/>
      <c r="E483" s="1979"/>
      <c r="F483" s="1979"/>
      <c r="G483" s="1980"/>
      <c r="H483" s="469">
        <f>H124</f>
        <v>0</v>
      </c>
      <c r="I483" s="469">
        <f t="shared" ref="I483:J483" si="102">I124</f>
        <v>0</v>
      </c>
      <c r="J483" s="469">
        <f t="shared" si="102"/>
        <v>0</v>
      </c>
    </row>
    <row r="484" spans="1:10" ht="19.5" customHeight="1" x14ac:dyDescent="0.25">
      <c r="A484" s="1978" t="s">
        <v>75</v>
      </c>
      <c r="B484" s="1979"/>
      <c r="C484" s="1979"/>
      <c r="D484" s="1979"/>
      <c r="E484" s="1979"/>
      <c r="F484" s="1979"/>
      <c r="G484" s="1980"/>
      <c r="H484" s="469">
        <f>H156+H165+H175+H183+H245+H281+H294+H360+H475</f>
        <v>53738</v>
      </c>
      <c r="I484" s="469">
        <f>I156+I165+I175+I183+I245+I281+I294+I360+I475</f>
        <v>0</v>
      </c>
      <c r="J484" s="469">
        <f>J156+J165+J175+J183+J245+J281+J294+J360+J475</f>
        <v>0</v>
      </c>
    </row>
    <row r="485" spans="1:10" ht="23.1" customHeight="1" x14ac:dyDescent="0.25">
      <c r="A485" s="1986" t="s">
        <v>401</v>
      </c>
      <c r="B485" s="1987"/>
      <c r="C485" s="1987"/>
      <c r="D485" s="1987"/>
      <c r="E485" s="1987"/>
      <c r="F485" s="1987"/>
      <c r="G485" s="1988"/>
      <c r="H485" s="168">
        <f>H16+H23+H51+H57+H63+H69+H76+H84+H91+H124+H484</f>
        <v>53738</v>
      </c>
      <c r="I485" s="168">
        <f>I16+I23+I51+I57+I63+I69+I76+I84+I91+I124+I484</f>
        <v>0</v>
      </c>
      <c r="J485" s="168">
        <f>J16+J23+J51+J57+J63+J69+J76+J84+J91+J124+J484</f>
        <v>0</v>
      </c>
    </row>
    <row r="486" spans="1:10" ht="21" customHeight="1" x14ac:dyDescent="0.25">
      <c r="A486" s="1983" t="s">
        <v>1021</v>
      </c>
      <c r="B486" s="1984"/>
      <c r="C486" s="1984"/>
      <c r="D486" s="1984"/>
      <c r="E486" s="1984"/>
      <c r="F486" s="1984"/>
      <c r="G486" s="1985"/>
      <c r="H486" s="1053">
        <f>H104+H118+H221+H257+H323+H410</f>
        <v>53738</v>
      </c>
      <c r="I486" s="1053">
        <f t="shared" ref="I486:J486" si="103">I104+I118+I221+I257+I323+I410</f>
        <v>0</v>
      </c>
      <c r="J486" s="1053">
        <f t="shared" si="103"/>
        <v>0</v>
      </c>
    </row>
    <row r="487" spans="1:10" ht="21" hidden="1" customHeight="1" x14ac:dyDescent="0.25">
      <c r="A487" s="1983" t="s">
        <v>926</v>
      </c>
      <c r="B487" s="1984"/>
      <c r="C487" s="1984"/>
      <c r="D487" s="1984"/>
      <c r="E487" s="1984"/>
      <c r="F487" s="1984"/>
      <c r="G487" s="1985"/>
      <c r="H487" s="1053">
        <f>H216+H251</f>
        <v>0</v>
      </c>
      <c r="I487" s="1053">
        <f t="shared" ref="I487:J487" si="104">I216+I251</f>
        <v>0</v>
      </c>
      <c r="J487" s="1053">
        <f t="shared" si="104"/>
        <v>0</v>
      </c>
    </row>
    <row r="488" spans="1:10" ht="21" hidden="1" customHeight="1" x14ac:dyDescent="0.25">
      <c r="A488" s="1140"/>
      <c r="B488" s="1141"/>
      <c r="C488" s="1141"/>
      <c r="D488" s="1141"/>
      <c r="E488" s="1141"/>
      <c r="F488" s="1141"/>
      <c r="G488" s="1142"/>
      <c r="H488" s="1053"/>
      <c r="I488" s="1053"/>
      <c r="J488" s="1053"/>
    </row>
    <row r="489" spans="1:10" ht="21" hidden="1" customHeight="1" x14ac:dyDescent="0.25">
      <c r="A489" s="1140"/>
      <c r="B489" s="1141"/>
      <c r="C489" s="1141"/>
      <c r="D489" s="1141"/>
      <c r="E489" s="1141"/>
      <c r="F489" s="1141"/>
      <c r="G489" s="1142"/>
      <c r="H489" s="1053"/>
      <c r="I489" s="1053"/>
      <c r="J489" s="1053"/>
    </row>
    <row r="490" spans="1:10" ht="21" hidden="1" customHeight="1" x14ac:dyDescent="0.25">
      <c r="A490" s="1140"/>
      <c r="B490" s="1141"/>
      <c r="C490" s="1141"/>
      <c r="D490" s="1141"/>
      <c r="E490" s="1141"/>
      <c r="F490" s="1141"/>
      <c r="G490" s="1142"/>
      <c r="H490" s="1053"/>
      <c r="I490" s="1053"/>
      <c r="J490" s="1053"/>
    </row>
    <row r="491" spans="1:10" ht="21" hidden="1" customHeight="1" x14ac:dyDescent="0.25">
      <c r="A491" s="1140"/>
      <c r="B491" s="1141"/>
      <c r="C491" s="1141"/>
      <c r="D491" s="1141"/>
      <c r="E491" s="1141"/>
      <c r="F491" s="1141"/>
      <c r="G491" s="1142"/>
      <c r="H491" s="1053"/>
      <c r="I491" s="1053"/>
      <c r="J491" s="1053"/>
    </row>
    <row r="492" spans="1:10" ht="21" hidden="1" customHeight="1" x14ac:dyDescent="0.25">
      <c r="A492" s="1140"/>
      <c r="B492" s="1141"/>
      <c r="C492" s="1141"/>
      <c r="D492" s="1141"/>
      <c r="E492" s="1141"/>
      <c r="F492" s="1141"/>
      <c r="G492" s="1142"/>
      <c r="H492" s="1053"/>
      <c r="I492" s="1053"/>
      <c r="J492" s="1053"/>
    </row>
    <row r="493" spans="1:10" ht="21" hidden="1" customHeight="1" x14ac:dyDescent="0.25">
      <c r="A493" s="1983"/>
      <c r="B493" s="1984"/>
      <c r="C493" s="1984"/>
      <c r="D493" s="1984"/>
      <c r="E493" s="1984"/>
      <c r="F493" s="1984"/>
      <c r="G493" s="1985"/>
      <c r="H493" s="1053"/>
      <c r="I493" s="1053"/>
      <c r="J493" s="1053"/>
    </row>
    <row r="494" spans="1:10" ht="21" hidden="1" customHeight="1" x14ac:dyDescent="0.25">
      <c r="A494" s="1983"/>
      <c r="B494" s="1984"/>
      <c r="C494" s="1984"/>
      <c r="D494" s="1984"/>
      <c r="E494" s="1984"/>
      <c r="F494" s="1984"/>
      <c r="G494" s="1985"/>
      <c r="H494" s="1053"/>
      <c r="I494" s="1053"/>
      <c r="J494" s="1053"/>
    </row>
    <row r="495" spans="1:10" ht="10.9" customHeight="1" x14ac:dyDescent="0.25"/>
    <row r="496" spans="1:10" ht="15.75" x14ac:dyDescent="0.25">
      <c r="A496" s="49"/>
      <c r="B496" s="49"/>
      <c r="C496" s="360" t="s">
        <v>94</v>
      </c>
      <c r="D496" s="535"/>
      <c r="E496" s="1632" t="s">
        <v>962</v>
      </c>
      <c r="F496" s="1632"/>
      <c r="G496" s="49"/>
      <c r="H496" s="391"/>
      <c r="I496" s="391"/>
      <c r="J496" s="391"/>
    </row>
    <row r="497" spans="1:10" ht="14.65" customHeight="1" x14ac:dyDescent="0.25">
      <c r="A497" s="49"/>
      <c r="B497" s="49"/>
      <c r="C497" s="49"/>
      <c r="D497" s="54" t="s">
        <v>76</v>
      </c>
      <c r="E497" s="49"/>
      <c r="F497" s="49"/>
      <c r="G497" s="49"/>
      <c r="H497" s="391"/>
      <c r="I497" s="391"/>
      <c r="J497" s="391"/>
    </row>
    <row r="498" spans="1:10" ht="15.6" hidden="1" customHeight="1" x14ac:dyDescent="0.25">
      <c r="A498" s="49"/>
      <c r="B498" s="1632"/>
      <c r="C498" s="1632"/>
      <c r="D498" s="49"/>
      <c r="E498" s="49"/>
      <c r="F498" s="49"/>
      <c r="G498" s="49"/>
      <c r="H498" s="391"/>
      <c r="I498" s="391"/>
      <c r="J498" s="391"/>
    </row>
    <row r="499" spans="1:10" ht="15.75" x14ac:dyDescent="0.25">
      <c r="A499" s="49"/>
      <c r="B499" s="1632" t="s">
        <v>102</v>
      </c>
      <c r="C499" s="1632"/>
      <c r="D499" s="535"/>
      <c r="E499" s="1632" t="s">
        <v>960</v>
      </c>
      <c r="F499" s="1632"/>
      <c r="G499" s="49"/>
      <c r="H499" s="49"/>
      <c r="I499" s="49"/>
      <c r="J499" s="49"/>
    </row>
    <row r="500" spans="1:10" ht="14.65" customHeight="1" x14ac:dyDescent="0.25">
      <c r="A500" s="49"/>
      <c r="B500" s="49"/>
      <c r="C500" s="49"/>
      <c r="D500" s="54" t="s">
        <v>76</v>
      </c>
      <c r="E500" s="49"/>
      <c r="F500" s="49"/>
      <c r="G500" s="49"/>
      <c r="H500" s="49"/>
      <c r="I500" s="49"/>
      <c r="J500" s="49"/>
    </row>
    <row r="502" spans="1:10" ht="24.75" customHeight="1" x14ac:dyDescent="0.3">
      <c r="A502" s="49"/>
      <c r="B502" s="1668" t="s">
        <v>671</v>
      </c>
      <c r="C502" s="1668"/>
      <c r="D502" s="1668"/>
      <c r="E502" s="1668"/>
      <c r="F502" s="1668"/>
      <c r="G502" s="1668"/>
      <c r="H502" s="1668"/>
      <c r="I502" s="1668"/>
      <c r="J502" s="1668"/>
    </row>
    <row r="503" spans="1:10" ht="15.75" x14ac:dyDescent="0.25">
      <c r="D503" s="646"/>
      <c r="E503" s="646"/>
      <c r="F503" s="646"/>
    </row>
  </sheetData>
  <sheetProtection password="CA5A" sheet="1" objects="1" scenarios="1" formatCells="0" formatColumns="0" formatRows="0" insertRows="0"/>
  <mergeCells count="539">
    <mergeCell ref="B213:D213"/>
    <mergeCell ref="B238:D238"/>
    <mergeCell ref="B255:D255"/>
    <mergeCell ref="B326:D326"/>
    <mergeCell ref="B327:D327"/>
    <mergeCell ref="B333:D333"/>
    <mergeCell ref="B334:D334"/>
    <mergeCell ref="B335:D335"/>
    <mergeCell ref="B220:D220"/>
    <mergeCell ref="B221:D221"/>
    <mergeCell ref="B222:D222"/>
    <mergeCell ref="B235:D235"/>
    <mergeCell ref="B236:D236"/>
    <mergeCell ref="B239:D239"/>
    <mergeCell ref="B214:D214"/>
    <mergeCell ref="B215:D215"/>
    <mergeCell ref="B216:D216"/>
    <mergeCell ref="B217:D217"/>
    <mergeCell ref="B218:D218"/>
    <mergeCell ref="B219:D219"/>
    <mergeCell ref="B234:D234"/>
    <mergeCell ref="B277:D277"/>
    <mergeCell ref="B250:D250"/>
    <mergeCell ref="B251:D251"/>
    <mergeCell ref="C468:D468"/>
    <mergeCell ref="A485:G485"/>
    <mergeCell ref="E496:F496"/>
    <mergeCell ref="B498:C498"/>
    <mergeCell ref="B459:D459"/>
    <mergeCell ref="B460:D460"/>
    <mergeCell ref="C461:D461"/>
    <mergeCell ref="C462:D462"/>
    <mergeCell ref="C463:D463"/>
    <mergeCell ref="C464:D464"/>
    <mergeCell ref="C465:D465"/>
    <mergeCell ref="C466:D466"/>
    <mergeCell ref="C467:D467"/>
    <mergeCell ref="B499:C499"/>
    <mergeCell ref="E499:F499"/>
    <mergeCell ref="B502:J502"/>
    <mergeCell ref="A475:G475"/>
    <mergeCell ref="A484:G484"/>
    <mergeCell ref="B469:D469"/>
    <mergeCell ref="C470:D470"/>
    <mergeCell ref="C471:D471"/>
    <mergeCell ref="C472:D472"/>
    <mergeCell ref="C473:D473"/>
    <mergeCell ref="B474:D474"/>
    <mergeCell ref="A486:G486"/>
    <mergeCell ref="A478:G478"/>
    <mergeCell ref="A479:G479"/>
    <mergeCell ref="A480:G480"/>
    <mergeCell ref="A481:G481"/>
    <mergeCell ref="A482:G482"/>
    <mergeCell ref="A483:G483"/>
    <mergeCell ref="A487:G487"/>
    <mergeCell ref="A493:G493"/>
    <mergeCell ref="A494:G494"/>
    <mergeCell ref="A476:G476"/>
    <mergeCell ref="A477:G477"/>
    <mergeCell ref="C455:D455"/>
    <mergeCell ref="C456:D456"/>
    <mergeCell ref="C457:D457"/>
    <mergeCell ref="C439:D439"/>
    <mergeCell ref="C440:D440"/>
    <mergeCell ref="C441:D441"/>
    <mergeCell ref="C442:D442"/>
    <mergeCell ref="C443:D443"/>
    <mergeCell ref="C444:D444"/>
    <mergeCell ref="B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30:D430"/>
    <mergeCell ref="C431:D431"/>
    <mergeCell ref="C432:D432"/>
    <mergeCell ref="C434:D434"/>
    <mergeCell ref="C435:D435"/>
    <mergeCell ref="C436:D436"/>
    <mergeCell ref="C437:D437"/>
    <mergeCell ref="C438:D438"/>
    <mergeCell ref="C390:D390"/>
    <mergeCell ref="C391:D391"/>
    <mergeCell ref="C392:D392"/>
    <mergeCell ref="C393:D393"/>
    <mergeCell ref="B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11:D411"/>
    <mergeCell ref="B35:D35"/>
    <mergeCell ref="B47:D47"/>
    <mergeCell ref="A48:A49"/>
    <mergeCell ref="C412:D412"/>
    <mergeCell ref="C413:D413"/>
    <mergeCell ref="C414:D414"/>
    <mergeCell ref="C415:D415"/>
    <mergeCell ref="C416:D416"/>
    <mergeCell ref="C417:D417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B382:D382"/>
    <mergeCell ref="C383:D383"/>
    <mergeCell ref="C384:D384"/>
    <mergeCell ref="C385:D385"/>
    <mergeCell ref="C386:D386"/>
    <mergeCell ref="C387:D387"/>
    <mergeCell ref="C388:D388"/>
    <mergeCell ref="C2:I2"/>
    <mergeCell ref="J2:J3"/>
    <mergeCell ref="D4:H4"/>
    <mergeCell ref="C8:I8"/>
    <mergeCell ref="A22:B22"/>
    <mergeCell ref="A16:G16"/>
    <mergeCell ref="A18:J19"/>
    <mergeCell ref="A20:B21"/>
    <mergeCell ref="C20:G21"/>
    <mergeCell ref="H20:J20"/>
    <mergeCell ref="A12:J12"/>
    <mergeCell ref="A13:B14"/>
    <mergeCell ref="C13:G14"/>
    <mergeCell ref="H13:J13"/>
    <mergeCell ref="A15:B15"/>
    <mergeCell ref="B5:J5"/>
    <mergeCell ref="C15:G15"/>
    <mergeCell ref="C22:G22"/>
    <mergeCell ref="A7:J7"/>
    <mergeCell ref="A23:G23"/>
    <mergeCell ref="A25:J25"/>
    <mergeCell ref="A51:G51"/>
    <mergeCell ref="A53:J53"/>
    <mergeCell ref="A54:A55"/>
    <mergeCell ref="B54:B55"/>
    <mergeCell ref="C54:C55"/>
    <mergeCell ref="D54:D55"/>
    <mergeCell ref="E54:E55"/>
    <mergeCell ref="F54:F55"/>
    <mergeCell ref="G54:G55"/>
    <mergeCell ref="H54:J54"/>
    <mergeCell ref="A36:A38"/>
    <mergeCell ref="A40:A42"/>
    <mergeCell ref="A44:A46"/>
    <mergeCell ref="A28:A29"/>
    <mergeCell ref="B30:D30"/>
    <mergeCell ref="A31:A34"/>
    <mergeCell ref="A26:A27"/>
    <mergeCell ref="B26:B27"/>
    <mergeCell ref="C26:C27"/>
    <mergeCell ref="D26:D27"/>
    <mergeCell ref="B31:B34"/>
    <mergeCell ref="C31:C34"/>
    <mergeCell ref="A57:G57"/>
    <mergeCell ref="A59:J59"/>
    <mergeCell ref="A60:A61"/>
    <mergeCell ref="B60:B61"/>
    <mergeCell ref="C60:C61"/>
    <mergeCell ref="D60:D61"/>
    <mergeCell ref="E60:E61"/>
    <mergeCell ref="F60:F61"/>
    <mergeCell ref="G60:G61"/>
    <mergeCell ref="H60:J60"/>
    <mergeCell ref="A63:G63"/>
    <mergeCell ref="A65:J65"/>
    <mergeCell ref="A66:A67"/>
    <mergeCell ref="B66:B67"/>
    <mergeCell ref="C66:C67"/>
    <mergeCell ref="D66:E67"/>
    <mergeCell ref="F66:F67"/>
    <mergeCell ref="G66:G67"/>
    <mergeCell ref="H72:J72"/>
    <mergeCell ref="B74:B75"/>
    <mergeCell ref="D74:E74"/>
    <mergeCell ref="D75:E75"/>
    <mergeCell ref="A76:G76"/>
    <mergeCell ref="A78:J78"/>
    <mergeCell ref="H66:J66"/>
    <mergeCell ref="D68:E68"/>
    <mergeCell ref="A69:G69"/>
    <mergeCell ref="A71:J71"/>
    <mergeCell ref="A72:A73"/>
    <mergeCell ref="B72:B73"/>
    <mergeCell ref="C72:C73"/>
    <mergeCell ref="D72:E73"/>
    <mergeCell ref="F72:F73"/>
    <mergeCell ref="G72:G73"/>
    <mergeCell ref="A86:J86"/>
    <mergeCell ref="A87:A88"/>
    <mergeCell ref="B87:B88"/>
    <mergeCell ref="C87:C88"/>
    <mergeCell ref="D87:G88"/>
    <mergeCell ref="H87:J87"/>
    <mergeCell ref="H79:J79"/>
    <mergeCell ref="B81:B83"/>
    <mergeCell ref="D81:E81"/>
    <mergeCell ref="D82:E82"/>
    <mergeCell ref="D83:E83"/>
    <mergeCell ref="A84:G84"/>
    <mergeCell ref="A79:A80"/>
    <mergeCell ref="B79:B80"/>
    <mergeCell ref="C79:C80"/>
    <mergeCell ref="D79:E80"/>
    <mergeCell ref="F79:F80"/>
    <mergeCell ref="G79:G80"/>
    <mergeCell ref="F94:F95"/>
    <mergeCell ref="G94:G95"/>
    <mergeCell ref="H94:J94"/>
    <mergeCell ref="A96:A109"/>
    <mergeCell ref="B96:B109"/>
    <mergeCell ref="C96:C109"/>
    <mergeCell ref="B89:B90"/>
    <mergeCell ref="D89:G89"/>
    <mergeCell ref="D90:G90"/>
    <mergeCell ref="A91:G91"/>
    <mergeCell ref="A93:J93"/>
    <mergeCell ref="A94:A95"/>
    <mergeCell ref="B94:B95"/>
    <mergeCell ref="C94:C95"/>
    <mergeCell ref="D94:D95"/>
    <mergeCell ref="E94:E95"/>
    <mergeCell ref="D109:G109"/>
    <mergeCell ref="D96:F96"/>
    <mergeCell ref="D104:F104"/>
    <mergeCell ref="A110:A123"/>
    <mergeCell ref="B110:B123"/>
    <mergeCell ref="A124:G124"/>
    <mergeCell ref="A126:J126"/>
    <mergeCell ref="A127:A128"/>
    <mergeCell ref="B127:B128"/>
    <mergeCell ref="C127:C128"/>
    <mergeCell ref="D127:D128"/>
    <mergeCell ref="E127:E128"/>
    <mergeCell ref="F127:F128"/>
    <mergeCell ref="C110:C123"/>
    <mergeCell ref="D123:G123"/>
    <mergeCell ref="D118:F118"/>
    <mergeCell ref="H143:J143"/>
    <mergeCell ref="B145:D145"/>
    <mergeCell ref="B146:D146"/>
    <mergeCell ref="B147:D147"/>
    <mergeCell ref="B148:D148"/>
    <mergeCell ref="B149:D149"/>
    <mergeCell ref="G127:G128"/>
    <mergeCell ref="H127:J127"/>
    <mergeCell ref="A139:G139"/>
    <mergeCell ref="A141:J141"/>
    <mergeCell ref="B142:J142"/>
    <mergeCell ref="A143:A144"/>
    <mergeCell ref="B143:D144"/>
    <mergeCell ref="E143:E144"/>
    <mergeCell ref="F143:F144"/>
    <mergeCell ref="G143:G144"/>
    <mergeCell ref="D133:G133"/>
    <mergeCell ref="C129:C133"/>
    <mergeCell ref="B129:B133"/>
    <mergeCell ref="A129:A133"/>
    <mergeCell ref="D138:G138"/>
    <mergeCell ref="A134:A138"/>
    <mergeCell ref="B134:B138"/>
    <mergeCell ref="C134:C138"/>
    <mergeCell ref="A156:G156"/>
    <mergeCell ref="B158:J158"/>
    <mergeCell ref="A159:A160"/>
    <mergeCell ref="B159:D160"/>
    <mergeCell ref="E159:E160"/>
    <mergeCell ref="F159:F160"/>
    <mergeCell ref="G159:G160"/>
    <mergeCell ref="H159:J159"/>
    <mergeCell ref="B150:D150"/>
    <mergeCell ref="B151:D151"/>
    <mergeCell ref="B152:D152"/>
    <mergeCell ref="B153:D153"/>
    <mergeCell ref="B154:D154"/>
    <mergeCell ref="B155:D155"/>
    <mergeCell ref="A168:A169"/>
    <mergeCell ref="B168:D169"/>
    <mergeCell ref="E168:E169"/>
    <mergeCell ref="F168:F169"/>
    <mergeCell ref="G168:G169"/>
    <mergeCell ref="H168:J168"/>
    <mergeCell ref="B161:D161"/>
    <mergeCell ref="B162:D162"/>
    <mergeCell ref="B163:D163"/>
    <mergeCell ref="B164:D164"/>
    <mergeCell ref="A165:G165"/>
    <mergeCell ref="B167:J167"/>
    <mergeCell ref="B177:J177"/>
    <mergeCell ref="A178:A179"/>
    <mergeCell ref="B178:D179"/>
    <mergeCell ref="E178:E179"/>
    <mergeCell ref="F178:F179"/>
    <mergeCell ref="G178:G179"/>
    <mergeCell ref="H178:J178"/>
    <mergeCell ref="B170:D170"/>
    <mergeCell ref="B171:D171"/>
    <mergeCell ref="B172:D172"/>
    <mergeCell ref="B173:D173"/>
    <mergeCell ref="B174:D174"/>
    <mergeCell ref="A175:G175"/>
    <mergeCell ref="B180:D180"/>
    <mergeCell ref="B181:D181"/>
    <mergeCell ref="B182:D182"/>
    <mergeCell ref="A183:G183"/>
    <mergeCell ref="B185:J185"/>
    <mergeCell ref="A186:A187"/>
    <mergeCell ref="B186:D187"/>
    <mergeCell ref="E186:E187"/>
    <mergeCell ref="F186:F187"/>
    <mergeCell ref="G186:G187"/>
    <mergeCell ref="B192:D192"/>
    <mergeCell ref="B193:D193"/>
    <mergeCell ref="B194:D194"/>
    <mergeCell ref="B195:D195"/>
    <mergeCell ref="B196:D196"/>
    <mergeCell ref="B197:D197"/>
    <mergeCell ref="H186:J186"/>
    <mergeCell ref="B188:D188"/>
    <mergeCell ref="B189:D189"/>
    <mergeCell ref="B190:D190"/>
    <mergeCell ref="B191:D191"/>
    <mergeCell ref="B208:D208"/>
    <mergeCell ref="B209:D209"/>
    <mergeCell ref="B210:D210"/>
    <mergeCell ref="B211:D211"/>
    <mergeCell ref="B212:D212"/>
    <mergeCell ref="B198:D198"/>
    <mergeCell ref="B199:D199"/>
    <mergeCell ref="B200:D200"/>
    <mergeCell ref="B201:D201"/>
    <mergeCell ref="B202:D202"/>
    <mergeCell ref="B207:D207"/>
    <mergeCell ref="B203:D203"/>
    <mergeCell ref="B204:D204"/>
    <mergeCell ref="B205:D205"/>
    <mergeCell ref="B206:D206"/>
    <mergeCell ref="E248:E249"/>
    <mergeCell ref="F248:F249"/>
    <mergeCell ref="G248:G249"/>
    <mergeCell ref="H248:J248"/>
    <mergeCell ref="B241:D241"/>
    <mergeCell ref="B243:D243"/>
    <mergeCell ref="B242:D242"/>
    <mergeCell ref="B225:C225"/>
    <mergeCell ref="B233:C233"/>
    <mergeCell ref="B237:D237"/>
    <mergeCell ref="B240:D240"/>
    <mergeCell ref="B244:D244"/>
    <mergeCell ref="A245:G245"/>
    <mergeCell ref="B247:J247"/>
    <mergeCell ref="A248:A249"/>
    <mergeCell ref="B248:D249"/>
    <mergeCell ref="B227:C227"/>
    <mergeCell ref="B228:C228"/>
    <mergeCell ref="B229:C229"/>
    <mergeCell ref="B230:C230"/>
    <mergeCell ref="B231:C231"/>
    <mergeCell ref="B232:C232"/>
    <mergeCell ref="B252:D252"/>
    <mergeCell ref="B253:D253"/>
    <mergeCell ref="B254:D254"/>
    <mergeCell ref="B261:D261"/>
    <mergeCell ref="B262:D262"/>
    <mergeCell ref="B263:D263"/>
    <mergeCell ref="B264:D264"/>
    <mergeCell ref="B265:D265"/>
    <mergeCell ref="B266:D266"/>
    <mergeCell ref="B256:D256"/>
    <mergeCell ref="B257:D257"/>
    <mergeCell ref="B258:D258"/>
    <mergeCell ref="B259:D259"/>
    <mergeCell ref="B260:D260"/>
    <mergeCell ref="B267:D267"/>
    <mergeCell ref="B268:D268"/>
    <mergeCell ref="B269:D269"/>
    <mergeCell ref="B270:D270"/>
    <mergeCell ref="B271:D271"/>
    <mergeCell ref="B272:D272"/>
    <mergeCell ref="B273:D273"/>
    <mergeCell ref="H284:J284"/>
    <mergeCell ref="B286:D286"/>
    <mergeCell ref="B274:D274"/>
    <mergeCell ref="B275:D275"/>
    <mergeCell ref="B276:D276"/>
    <mergeCell ref="B287:D287"/>
    <mergeCell ref="B288:D288"/>
    <mergeCell ref="B289:D289"/>
    <mergeCell ref="B290:D290"/>
    <mergeCell ref="B278:D278"/>
    <mergeCell ref="B279:D279"/>
    <mergeCell ref="B280:D280"/>
    <mergeCell ref="A281:G281"/>
    <mergeCell ref="B283:J283"/>
    <mergeCell ref="A284:A285"/>
    <mergeCell ref="B284:D285"/>
    <mergeCell ref="E284:E285"/>
    <mergeCell ref="F284:F285"/>
    <mergeCell ref="G284:G285"/>
    <mergeCell ref="B291:D291"/>
    <mergeCell ref="B292:D292"/>
    <mergeCell ref="B293:D293"/>
    <mergeCell ref="A294:G294"/>
    <mergeCell ref="B296:J296"/>
    <mergeCell ref="A297:A298"/>
    <mergeCell ref="B297:D298"/>
    <mergeCell ref="E297:E298"/>
    <mergeCell ref="F297:F298"/>
    <mergeCell ref="G297:G298"/>
    <mergeCell ref="B304:D304"/>
    <mergeCell ref="B305:D305"/>
    <mergeCell ref="B306:D306"/>
    <mergeCell ref="B307:D307"/>
    <mergeCell ref="B308:D308"/>
    <mergeCell ref="B309:D309"/>
    <mergeCell ref="H297:J297"/>
    <mergeCell ref="B299:D299"/>
    <mergeCell ref="B300:D300"/>
    <mergeCell ref="B301:D301"/>
    <mergeCell ref="B302:D302"/>
    <mergeCell ref="B303:D303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31:D331"/>
    <mergeCell ref="B340:D340"/>
    <mergeCell ref="B341:D341"/>
    <mergeCell ref="B342:D342"/>
    <mergeCell ref="B343:D343"/>
    <mergeCell ref="B344:D344"/>
    <mergeCell ref="B322:D322"/>
    <mergeCell ref="B323:D323"/>
    <mergeCell ref="B324:D324"/>
    <mergeCell ref="B328:D328"/>
    <mergeCell ref="B329:D329"/>
    <mergeCell ref="B330:D330"/>
    <mergeCell ref="B325:D325"/>
    <mergeCell ref="B332:D332"/>
    <mergeCell ref="B339:D339"/>
    <mergeCell ref="B336:D336"/>
    <mergeCell ref="B337:D337"/>
    <mergeCell ref="B338:D338"/>
    <mergeCell ref="B354:D354"/>
    <mergeCell ref="B355:D355"/>
    <mergeCell ref="B356:D356"/>
    <mergeCell ref="B345:D345"/>
    <mergeCell ref="B346:D346"/>
    <mergeCell ref="B347:D347"/>
    <mergeCell ref="B348:D348"/>
    <mergeCell ref="B349:D349"/>
    <mergeCell ref="B350:D350"/>
    <mergeCell ref="E26:E27"/>
    <mergeCell ref="F26:F27"/>
    <mergeCell ref="G26:G27"/>
    <mergeCell ref="H26:J26"/>
    <mergeCell ref="B28:B29"/>
    <mergeCell ref="C28:C29"/>
    <mergeCell ref="C422:D422"/>
    <mergeCell ref="C423:D423"/>
    <mergeCell ref="B223:C223"/>
    <mergeCell ref="B224:C224"/>
    <mergeCell ref="B226:C226"/>
    <mergeCell ref="C389:D389"/>
    <mergeCell ref="H363:J363"/>
    <mergeCell ref="B357:D357"/>
    <mergeCell ref="B358:D358"/>
    <mergeCell ref="B359:D359"/>
    <mergeCell ref="A360:G360"/>
    <mergeCell ref="B362:J362"/>
    <mergeCell ref="A363:A364"/>
    <mergeCell ref="E363:E364"/>
    <mergeCell ref="F363:F364"/>
    <mergeCell ref="G363:G364"/>
    <mergeCell ref="B363:B364"/>
    <mergeCell ref="C363:D364"/>
    <mergeCell ref="B433:D433"/>
    <mergeCell ref="B48:B49"/>
    <mergeCell ref="C48:C49"/>
    <mergeCell ref="B50:D50"/>
    <mergeCell ref="B36:B38"/>
    <mergeCell ref="C36:C38"/>
    <mergeCell ref="B39:D39"/>
    <mergeCell ref="B40:B42"/>
    <mergeCell ref="C40:C42"/>
    <mergeCell ref="B43:D43"/>
    <mergeCell ref="B44:B46"/>
    <mergeCell ref="C44:C46"/>
    <mergeCell ref="C365:D365"/>
    <mergeCell ref="C366:D366"/>
    <mergeCell ref="C375:D375"/>
    <mergeCell ref="C376:D376"/>
    <mergeCell ref="C377:D377"/>
    <mergeCell ref="C378:D378"/>
    <mergeCell ref="C379:D379"/>
    <mergeCell ref="C380:D380"/>
    <mergeCell ref="C381:D381"/>
    <mergeCell ref="B351:D351"/>
    <mergeCell ref="B352:D352"/>
    <mergeCell ref="B353:D353"/>
    <mergeCell ref="C429:D429"/>
    <mergeCell ref="C424:D424"/>
    <mergeCell ref="C425:D425"/>
    <mergeCell ref="C426:D426"/>
    <mergeCell ref="C427:D427"/>
    <mergeCell ref="C418:D418"/>
    <mergeCell ref="C419:D419"/>
    <mergeCell ref="C428:D428"/>
    <mergeCell ref="C405:D405"/>
    <mergeCell ref="B410:D410"/>
    <mergeCell ref="C406:D406"/>
    <mergeCell ref="C407:D407"/>
    <mergeCell ref="C408:D408"/>
    <mergeCell ref="C409:D409"/>
    <mergeCell ref="C420:D420"/>
    <mergeCell ref="C421:D421"/>
  </mergeCells>
  <pageMargins left="0.35433070866141736" right="0.19685039370078741" top="0.43307086614173229" bottom="0.27559055118110237" header="0.31496062992125984" footer="0.19685039370078741"/>
  <pageSetup paperSize="9" scale="64" orientation="portrait" r:id="rId1"/>
  <rowBreaks count="1" manualBreakCount="1">
    <brk id="6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66"/>
    <pageSetUpPr fitToPage="1"/>
  </sheetPr>
  <dimension ref="A1:AA1244"/>
  <sheetViews>
    <sheetView view="pageBreakPreview" topLeftCell="A262" zoomScaleSheetLayoutView="100" workbookViewId="0">
      <selection activeCell="J310" sqref="J310"/>
    </sheetView>
  </sheetViews>
  <sheetFormatPr defaultColWidth="8.85546875" defaultRowHeight="15" x14ac:dyDescent="0.25"/>
  <cols>
    <col min="1" max="1" width="5.140625" style="48" customWidth="1"/>
    <col min="2" max="2" width="8.85546875" style="48" customWidth="1"/>
    <col min="3" max="3" width="18.7109375" style="48" customWidth="1"/>
    <col min="4" max="4" width="26.85546875" style="48" customWidth="1"/>
    <col min="5" max="5" width="12.140625" style="48" customWidth="1"/>
    <col min="6" max="6" width="17.28515625" style="48" customWidth="1"/>
    <col min="7" max="7" width="15.140625" style="48" customWidth="1"/>
    <col min="8" max="8" width="18.5703125" style="48" customWidth="1"/>
    <col min="9" max="9" width="18.85546875" style="48" customWidth="1"/>
    <col min="10" max="10" width="18.28515625" style="48" customWidth="1"/>
    <col min="11" max="11" width="22" style="48" customWidth="1"/>
    <col min="12" max="12" width="20.42578125" style="48" customWidth="1"/>
    <col min="13" max="13" width="16.42578125" style="48" customWidth="1"/>
    <col min="14" max="14" width="15.28515625" style="48" customWidth="1"/>
    <col min="15" max="15" width="10" style="48" customWidth="1"/>
    <col min="16" max="16" width="14.28515625" style="48" customWidth="1"/>
    <col min="17" max="22" width="8.85546875" style="48" customWidth="1"/>
    <col min="23" max="16384" width="8.85546875" style="48"/>
  </cols>
  <sheetData>
    <row r="1" spans="1:11" ht="12" customHeight="1" x14ac:dyDescent="0.25"/>
    <row r="2" spans="1:11" ht="19.149999999999999" customHeight="1" x14ac:dyDescent="0.3">
      <c r="C2" s="1577" t="s">
        <v>165</v>
      </c>
      <c r="D2" s="1577"/>
      <c r="E2" s="1577"/>
      <c r="F2" s="1577"/>
      <c r="G2" s="1577"/>
      <c r="H2" s="1577"/>
      <c r="I2" s="1577"/>
      <c r="J2" s="1882" t="s">
        <v>483</v>
      </c>
    </row>
    <row r="3" spans="1:11" ht="19.149999999999999" customHeight="1" x14ac:dyDescent="0.3">
      <c r="A3" s="49"/>
      <c r="B3" s="37"/>
      <c r="C3" s="105"/>
      <c r="D3" s="105"/>
      <c r="E3" s="114" t="s">
        <v>166</v>
      </c>
      <c r="F3" s="1333" t="s">
        <v>1001</v>
      </c>
      <c r="G3" s="106" t="s">
        <v>167</v>
      </c>
      <c r="H3" s="209"/>
      <c r="I3" s="209"/>
      <c r="J3" s="1883"/>
    </row>
    <row r="4" spans="1:11" ht="19.149999999999999" customHeight="1" x14ac:dyDescent="0.3">
      <c r="A4" s="49"/>
      <c r="B4" s="49"/>
      <c r="C4" s="209"/>
      <c r="D4" s="2033" t="s">
        <v>1002</v>
      </c>
      <c r="E4" s="2033"/>
      <c r="F4" s="2033"/>
      <c r="G4" s="2033"/>
      <c r="H4" s="2033"/>
      <c r="I4" s="209"/>
    </row>
    <row r="5" spans="1:11" ht="19.149999999999999" customHeight="1" x14ac:dyDescent="0.3">
      <c r="A5" s="49"/>
      <c r="B5" s="49"/>
      <c r="C5" s="2034" t="s">
        <v>168</v>
      </c>
      <c r="D5" s="2034"/>
      <c r="E5" s="2034"/>
      <c r="F5" s="2034"/>
      <c r="G5" s="2034"/>
      <c r="H5" s="2034"/>
      <c r="I5" s="2034"/>
    </row>
    <row r="6" spans="1:11" ht="9.75" customHeight="1" x14ac:dyDescent="0.25">
      <c r="A6" s="49"/>
      <c r="B6" s="49"/>
      <c r="C6" s="37"/>
      <c r="D6" s="37"/>
      <c r="E6" s="37"/>
      <c r="F6" s="37"/>
      <c r="G6" s="37"/>
      <c r="H6" s="37"/>
      <c r="I6" s="37"/>
      <c r="J6" s="49"/>
    </row>
    <row r="7" spans="1:11" ht="24" customHeight="1" x14ac:dyDescent="0.25">
      <c r="A7" s="2005" t="s">
        <v>1004</v>
      </c>
      <c r="B7" s="2005"/>
      <c r="C7" s="2005"/>
      <c r="D7" s="2005"/>
      <c r="E7" s="2005"/>
      <c r="F7" s="2005"/>
      <c r="G7" s="2005"/>
      <c r="H7" s="2005"/>
      <c r="I7" s="2005"/>
      <c r="J7" s="2005"/>
    </row>
    <row r="8" spans="1:11" ht="15.75" x14ac:dyDescent="0.25">
      <c r="A8" s="49"/>
      <c r="B8" s="49"/>
      <c r="C8" s="1581" t="s">
        <v>169</v>
      </c>
      <c r="D8" s="1581"/>
      <c r="E8" s="1581"/>
      <c r="F8" s="1581"/>
      <c r="G8" s="1581"/>
      <c r="H8" s="1581"/>
      <c r="I8" s="1581"/>
      <c r="J8" s="49"/>
    </row>
    <row r="9" spans="1:11" ht="10.35" customHeight="1" x14ac:dyDescent="0.25">
      <c r="A9" s="49"/>
      <c r="B9" s="49"/>
      <c r="C9" s="50"/>
      <c r="D9" s="50"/>
      <c r="E9" s="50"/>
      <c r="F9" s="50"/>
      <c r="G9" s="50"/>
      <c r="H9" s="50"/>
      <c r="I9" s="50"/>
      <c r="J9" s="49"/>
    </row>
    <row r="10" spans="1:11" ht="21.95" customHeight="1" x14ac:dyDescent="0.3">
      <c r="A10" s="49"/>
      <c r="B10" s="49"/>
      <c r="C10" s="41" t="s">
        <v>170</v>
      </c>
      <c r="D10" s="50"/>
      <c r="E10" s="51" t="s">
        <v>1111</v>
      </c>
      <c r="F10" s="52" t="s">
        <v>1089</v>
      </c>
      <c r="G10" s="53" t="s">
        <v>973</v>
      </c>
      <c r="H10" s="115" t="s">
        <v>171</v>
      </c>
      <c r="I10" s="50"/>
      <c r="J10" s="49"/>
    </row>
    <row r="11" spans="1:11" ht="14.65" customHeight="1" x14ac:dyDescent="0.25">
      <c r="A11" s="37"/>
      <c r="B11" s="37"/>
      <c r="C11" s="37"/>
      <c r="D11" s="37"/>
      <c r="E11" s="42" t="s">
        <v>196</v>
      </c>
      <c r="F11" s="42" t="s">
        <v>197</v>
      </c>
      <c r="G11" s="42" t="s">
        <v>198</v>
      </c>
      <c r="H11" s="37"/>
      <c r="I11" s="37"/>
      <c r="J11" s="37"/>
    </row>
    <row r="12" spans="1:11" ht="21.95" customHeight="1" x14ac:dyDescent="0.25">
      <c r="A12" s="1881" t="s">
        <v>99</v>
      </c>
      <c r="B12" s="1881"/>
      <c r="C12" s="1881"/>
      <c r="D12" s="1881"/>
      <c r="E12" s="1881"/>
      <c r="F12" s="1881"/>
      <c r="G12" s="1881"/>
      <c r="H12" s="1881"/>
      <c r="I12" s="1881"/>
      <c r="J12" s="1881"/>
    </row>
    <row r="13" spans="1:11" ht="21.95" customHeight="1" x14ac:dyDescent="0.25">
      <c r="A13" s="1698" t="s">
        <v>0</v>
      </c>
      <c r="B13" s="1698"/>
      <c r="C13" s="1698" t="s">
        <v>77</v>
      </c>
      <c r="D13" s="1698"/>
      <c r="E13" s="1698"/>
      <c r="F13" s="1698"/>
      <c r="G13" s="1698"/>
      <c r="H13" s="1698" t="s">
        <v>104</v>
      </c>
      <c r="I13" s="1698"/>
      <c r="J13" s="1698"/>
    </row>
    <row r="14" spans="1:11" ht="21.95" customHeight="1" x14ac:dyDescent="0.25">
      <c r="A14" s="1698"/>
      <c r="B14" s="1698"/>
      <c r="C14" s="1698"/>
      <c r="D14" s="1698"/>
      <c r="E14" s="1698"/>
      <c r="F14" s="1698"/>
      <c r="G14" s="1698"/>
      <c r="H14" s="55">
        <v>2026</v>
      </c>
      <c r="I14" s="55">
        <v>2027</v>
      </c>
      <c r="J14" s="55">
        <v>2028</v>
      </c>
    </row>
    <row r="15" spans="1:11" ht="21" customHeight="1" x14ac:dyDescent="0.25">
      <c r="A15" s="1972">
        <v>211</v>
      </c>
      <c r="B15" s="1972"/>
      <c r="C15" s="2017" t="s">
        <v>100</v>
      </c>
      <c r="D15" s="2017"/>
      <c r="E15" s="2017"/>
      <c r="F15" s="2017" t="s">
        <v>163</v>
      </c>
      <c r="G15" s="2017"/>
      <c r="H15" s="56">
        <v>8934539.0399999991</v>
      </c>
      <c r="I15" s="56">
        <v>8934539.0399999991</v>
      </c>
      <c r="J15" s="56">
        <v>8934539.0399999991</v>
      </c>
    </row>
    <row r="16" spans="1:11" ht="21" customHeight="1" x14ac:dyDescent="0.25">
      <c r="A16" s="1972">
        <v>211</v>
      </c>
      <c r="B16" s="1972"/>
      <c r="C16" s="2017" t="s">
        <v>100</v>
      </c>
      <c r="D16" s="2017"/>
      <c r="E16" s="2017"/>
      <c r="F16" s="2017" t="s">
        <v>164</v>
      </c>
      <c r="G16" s="2017"/>
      <c r="H16" s="56"/>
      <c r="I16" s="56"/>
      <c r="J16" s="56"/>
      <c r="K16" s="58">
        <f>H16+H24+H73</f>
        <v>0</v>
      </c>
    </row>
    <row r="17" spans="1:13" ht="20.45" customHeight="1" x14ac:dyDescent="0.25">
      <c r="A17" s="1637" t="s">
        <v>1</v>
      </c>
      <c r="B17" s="1638"/>
      <c r="C17" s="1638"/>
      <c r="D17" s="1638"/>
      <c r="E17" s="1638"/>
      <c r="F17" s="1638"/>
      <c r="G17" s="1639"/>
      <c r="H17" s="38">
        <f>H15+H16</f>
        <v>8934539.0399999991</v>
      </c>
      <c r="I17" s="38">
        <f t="shared" ref="I17:J17" si="0">I15+I16</f>
        <v>8934539.0399999991</v>
      </c>
      <c r="J17" s="38">
        <f t="shared" si="0"/>
        <v>8934539.0399999991</v>
      </c>
    </row>
    <row r="18" spans="1:13" ht="19.149999999999999" customHeight="1" x14ac:dyDescent="0.25">
      <c r="A18"/>
      <c r="B18" s="2029" t="s">
        <v>79</v>
      </c>
      <c r="C18" s="2029"/>
      <c r="D18" s="2029"/>
      <c r="E18"/>
      <c r="F18"/>
      <c r="G18"/>
      <c r="H18"/>
      <c r="I18"/>
      <c r="J18"/>
    </row>
    <row r="19" spans="1:13" x14ac:dyDescent="0.25">
      <c r="A19" s="1862" t="s">
        <v>726</v>
      </c>
      <c r="B19" s="1862"/>
      <c r="C19" s="1862"/>
      <c r="D19" s="1862"/>
      <c r="E19" s="1862"/>
      <c r="F19" s="1862"/>
      <c r="G19" s="1862"/>
      <c r="H19" s="1862"/>
      <c r="I19" s="1862"/>
      <c r="J19" s="1862"/>
    </row>
    <row r="20" spans="1:13" ht="23.25" customHeight="1" x14ac:dyDescent="0.25">
      <c r="A20" s="1862"/>
      <c r="B20" s="1862"/>
      <c r="C20" s="1862"/>
      <c r="D20" s="1862"/>
      <c r="E20" s="1862"/>
      <c r="F20" s="1862"/>
      <c r="G20" s="1862"/>
      <c r="H20" s="1862"/>
      <c r="I20" s="1862"/>
      <c r="J20" s="1862"/>
    </row>
    <row r="21" spans="1:13" ht="21.95" customHeight="1" x14ac:dyDescent="0.25">
      <c r="A21" s="1698" t="s">
        <v>0</v>
      </c>
      <c r="B21" s="1698"/>
      <c r="C21" s="1698" t="s">
        <v>77</v>
      </c>
      <c r="D21" s="1698"/>
      <c r="E21" s="1698"/>
      <c r="F21" s="1698"/>
      <c r="G21" s="1698"/>
      <c r="H21" s="1698" t="s">
        <v>104</v>
      </c>
      <c r="I21" s="1698"/>
      <c r="J21" s="1698"/>
    </row>
    <row r="22" spans="1:13" ht="21.95" customHeight="1" x14ac:dyDescent="0.25">
      <c r="A22" s="1698"/>
      <c r="B22" s="1698"/>
      <c r="C22" s="1698"/>
      <c r="D22" s="1698"/>
      <c r="E22" s="1698"/>
      <c r="F22" s="1698"/>
      <c r="G22" s="1698"/>
      <c r="H22" s="44">
        <f>H14</f>
        <v>2026</v>
      </c>
      <c r="I22" s="44">
        <f>I14</f>
        <v>2027</v>
      </c>
      <c r="J22" s="44">
        <f>J14</f>
        <v>2028</v>
      </c>
    </row>
    <row r="23" spans="1:13" ht="21.2" customHeight="1" x14ac:dyDescent="0.25">
      <c r="A23" s="1972">
        <v>213</v>
      </c>
      <c r="B23" s="1972"/>
      <c r="C23" s="2017" t="s">
        <v>101</v>
      </c>
      <c r="D23" s="2017"/>
      <c r="E23" s="2017"/>
      <c r="F23" s="2017" t="s">
        <v>163</v>
      </c>
      <c r="G23" s="2017"/>
      <c r="H23" s="56">
        <f>ROUND(H15*30.2%,0)</f>
        <v>2698231</v>
      </c>
      <c r="I23" s="56">
        <f t="shared" ref="I23:J23" si="1">ROUND(I15*30.2%,0)</f>
        <v>2698231</v>
      </c>
      <c r="J23" s="56">
        <f t="shared" si="1"/>
        <v>2698231</v>
      </c>
      <c r="K23" s="58">
        <f>H15*30.2%</f>
        <v>2698230.7900799997</v>
      </c>
      <c r="L23" s="58">
        <f t="shared" ref="L23:M23" si="2">I15*30.2%</f>
        <v>2698230.7900799997</v>
      </c>
      <c r="M23" s="58">
        <f t="shared" si="2"/>
        <v>2698230.7900799997</v>
      </c>
    </row>
    <row r="24" spans="1:13" ht="21.2" customHeight="1" x14ac:dyDescent="0.25">
      <c r="A24" s="1972">
        <v>213</v>
      </c>
      <c r="B24" s="1972"/>
      <c r="C24" s="2017" t="s">
        <v>101</v>
      </c>
      <c r="D24" s="2017"/>
      <c r="E24" s="2017"/>
      <c r="F24" s="2017" t="s">
        <v>164</v>
      </c>
      <c r="G24" s="2017"/>
      <c r="H24" s="56"/>
      <c r="I24" s="56"/>
      <c r="J24" s="56"/>
      <c r="K24" s="58">
        <f>H16*30.2%</f>
        <v>0</v>
      </c>
      <c r="L24" s="58">
        <f t="shared" ref="L24:M24" si="3">I16*30.2%</f>
        <v>0</v>
      </c>
      <c r="M24" s="58">
        <f t="shared" si="3"/>
        <v>0</v>
      </c>
    </row>
    <row r="25" spans="1:13" ht="20.45" customHeight="1" x14ac:dyDescent="0.25">
      <c r="A25" s="1637" t="s">
        <v>3</v>
      </c>
      <c r="B25" s="1638"/>
      <c r="C25" s="1638"/>
      <c r="D25" s="1638"/>
      <c r="E25" s="1638"/>
      <c r="F25" s="1638"/>
      <c r="G25" s="1639"/>
      <c r="H25" s="38">
        <f>H23+H24</f>
        <v>2698231</v>
      </c>
      <c r="I25" s="38">
        <f t="shared" ref="I25:J25" si="4">I23+I24</f>
        <v>2698231</v>
      </c>
      <c r="J25" s="38">
        <f t="shared" si="4"/>
        <v>2698231</v>
      </c>
    </row>
    <row r="26" spans="1:13" ht="12" customHeight="1" x14ac:dyDescent="0.25"/>
    <row r="27" spans="1:13" ht="21.95" customHeight="1" x14ac:dyDescent="0.25">
      <c r="A27" s="1881" t="s">
        <v>4</v>
      </c>
      <c r="B27" s="1881"/>
      <c r="C27" s="1881"/>
      <c r="D27" s="1881"/>
      <c r="E27" s="1881"/>
      <c r="F27" s="1881"/>
      <c r="G27" s="1881"/>
      <c r="H27" s="1881"/>
      <c r="I27" s="1881"/>
      <c r="J27" s="1881"/>
    </row>
    <row r="28" spans="1:13" ht="26.1" customHeight="1" x14ac:dyDescent="0.25">
      <c r="A28" s="1779" t="s">
        <v>106</v>
      </c>
      <c r="B28" s="1779" t="s">
        <v>0</v>
      </c>
      <c r="C28" s="1779" t="s">
        <v>105</v>
      </c>
      <c r="D28" s="1779" t="s">
        <v>77</v>
      </c>
      <c r="E28" s="1886" t="s">
        <v>49</v>
      </c>
      <c r="F28" s="1886" t="s">
        <v>87</v>
      </c>
      <c r="G28" s="1783" t="s">
        <v>725</v>
      </c>
      <c r="H28" s="1698" t="s">
        <v>104</v>
      </c>
      <c r="I28" s="1698"/>
      <c r="J28" s="1698"/>
    </row>
    <row r="29" spans="1:13" ht="40.5" customHeight="1" x14ac:dyDescent="0.25">
      <c r="A29" s="1780"/>
      <c r="B29" s="1780"/>
      <c r="C29" s="1780"/>
      <c r="D29" s="1780"/>
      <c r="E29" s="1886"/>
      <c r="F29" s="1886"/>
      <c r="G29" s="1783"/>
      <c r="H29" s="44">
        <f>H14</f>
        <v>2026</v>
      </c>
      <c r="I29" s="44">
        <f t="shared" ref="I29:J29" si="5">I14</f>
        <v>2027</v>
      </c>
      <c r="J29" s="44">
        <f t="shared" si="5"/>
        <v>2028</v>
      </c>
    </row>
    <row r="30" spans="1:13" ht="37.15" hidden="1" customHeight="1" x14ac:dyDescent="0.25">
      <c r="A30" s="1743">
        <v>1</v>
      </c>
      <c r="B30" s="1734">
        <v>212</v>
      </c>
      <c r="C30" s="1743" t="s">
        <v>5</v>
      </c>
      <c r="D30" s="10" t="s">
        <v>6</v>
      </c>
      <c r="E30" s="302"/>
      <c r="F30" s="302"/>
      <c r="G30" s="301"/>
      <c r="H30" s="88"/>
      <c r="I30" s="88"/>
      <c r="J30" s="88"/>
    </row>
    <row r="31" spans="1:13" ht="50.25" hidden="1" customHeight="1" thickBot="1" x14ac:dyDescent="0.3">
      <c r="A31" s="1744"/>
      <c r="B31" s="1735"/>
      <c r="C31" s="1745"/>
      <c r="D31" s="310" t="s">
        <v>7</v>
      </c>
      <c r="E31" s="302"/>
      <c r="F31" s="302"/>
      <c r="G31" s="301"/>
      <c r="H31" s="88"/>
      <c r="I31" s="88"/>
      <c r="J31" s="88"/>
    </row>
    <row r="32" spans="1:13" ht="20.45" hidden="1" customHeight="1" thickBot="1" x14ac:dyDescent="0.3">
      <c r="A32" s="307"/>
      <c r="B32" s="1726" t="s">
        <v>276</v>
      </c>
      <c r="C32" s="1726"/>
      <c r="D32" s="1726"/>
      <c r="E32" s="308"/>
      <c r="F32" s="308"/>
      <c r="G32" s="309"/>
      <c r="H32" s="218">
        <f>SUM(H30:H31)</f>
        <v>0</v>
      </c>
      <c r="I32" s="218">
        <f t="shared" ref="I32:J32" si="6">SUM(I30:I31)</f>
        <v>0</v>
      </c>
      <c r="J32" s="218">
        <f t="shared" si="6"/>
        <v>0</v>
      </c>
    </row>
    <row r="33" spans="1:11" ht="50.1" hidden="1" customHeight="1" x14ac:dyDescent="0.25">
      <c r="A33" s="1746">
        <v>2</v>
      </c>
      <c r="B33" s="1734">
        <v>222</v>
      </c>
      <c r="C33" s="1743" t="s">
        <v>8</v>
      </c>
      <c r="D33" s="10" t="s">
        <v>9</v>
      </c>
      <c r="E33" s="303"/>
      <c r="F33" s="303"/>
      <c r="G33" s="304"/>
      <c r="H33" s="305"/>
      <c r="I33" s="305"/>
      <c r="J33" s="305"/>
    </row>
    <row r="34" spans="1:11" ht="18" hidden="1" customHeight="1" x14ac:dyDescent="0.25">
      <c r="A34" s="1747"/>
      <c r="B34" s="1735"/>
      <c r="C34" s="1745"/>
      <c r="D34" s="59"/>
      <c r="E34" s="303"/>
      <c r="F34" s="303"/>
      <c r="G34" s="304"/>
      <c r="H34" s="305"/>
      <c r="I34" s="305"/>
      <c r="J34" s="305"/>
    </row>
    <row r="35" spans="1:11" ht="18" hidden="1" customHeight="1" x14ac:dyDescent="0.25">
      <c r="A35" s="1747"/>
      <c r="B35" s="1735"/>
      <c r="C35" s="1745"/>
      <c r="D35" s="59"/>
      <c r="E35" s="303"/>
      <c r="F35" s="303"/>
      <c r="G35" s="304"/>
      <c r="H35" s="305"/>
      <c r="I35" s="305"/>
      <c r="J35" s="305"/>
    </row>
    <row r="36" spans="1:11" ht="18" hidden="1" customHeight="1" thickBot="1" x14ac:dyDescent="0.3">
      <c r="A36" s="1748"/>
      <c r="B36" s="1736"/>
      <c r="C36" s="1744"/>
      <c r="D36" s="59"/>
      <c r="E36" s="303"/>
      <c r="F36" s="303"/>
      <c r="G36" s="304"/>
      <c r="H36" s="305"/>
      <c r="I36" s="305"/>
      <c r="J36" s="305"/>
    </row>
    <row r="37" spans="1:11" ht="20.45" hidden="1" customHeight="1" thickBot="1" x14ac:dyDescent="0.3">
      <c r="A37" s="307"/>
      <c r="B37" s="1726" t="s">
        <v>402</v>
      </c>
      <c r="C37" s="1726"/>
      <c r="D37" s="1726"/>
      <c r="E37" s="308"/>
      <c r="F37" s="308"/>
      <c r="G37" s="309"/>
      <c r="H37" s="218">
        <f>SUM(H33:H36)</f>
        <v>0</v>
      </c>
      <c r="I37" s="218">
        <f t="shared" ref="I37:J37" si="7">SUM(I33:I36)</f>
        <v>0</v>
      </c>
      <c r="J37" s="218">
        <f t="shared" si="7"/>
        <v>0</v>
      </c>
    </row>
    <row r="38" spans="1:11" ht="33.950000000000003" hidden="1" customHeight="1" x14ac:dyDescent="0.25">
      <c r="A38" s="1731">
        <v>3</v>
      </c>
      <c r="B38" s="1734">
        <v>226</v>
      </c>
      <c r="C38" s="1743" t="s">
        <v>10</v>
      </c>
      <c r="D38" s="10" t="s">
        <v>11</v>
      </c>
      <c r="E38" s="60"/>
      <c r="F38" s="56"/>
      <c r="G38" s="61"/>
      <c r="H38" s="56"/>
      <c r="I38" s="56"/>
      <c r="J38" s="56"/>
    </row>
    <row r="39" spans="1:11" ht="18" hidden="1" customHeight="1" x14ac:dyDescent="0.25">
      <c r="A39" s="1732"/>
      <c r="B39" s="1735"/>
      <c r="C39" s="1745"/>
      <c r="D39" s="59" t="s">
        <v>950</v>
      </c>
      <c r="E39" s="60"/>
      <c r="F39" s="56"/>
      <c r="G39" s="61"/>
      <c r="H39" s="56"/>
      <c r="I39" s="56"/>
      <c r="J39" s="56"/>
    </row>
    <row r="40" spans="1:11" ht="18" hidden="1" customHeight="1" thickBot="1" x14ac:dyDescent="0.3">
      <c r="A40" s="1733"/>
      <c r="B40" s="1736"/>
      <c r="C40" s="1744"/>
      <c r="D40" s="59"/>
      <c r="E40" s="60"/>
      <c r="F40" s="56"/>
      <c r="G40" s="61"/>
      <c r="H40" s="56"/>
      <c r="I40" s="56"/>
      <c r="J40" s="56"/>
    </row>
    <row r="41" spans="1:11" ht="20.45" hidden="1" customHeight="1" thickBot="1" x14ac:dyDescent="0.3">
      <c r="A41" s="307"/>
      <c r="B41" s="1726" t="s">
        <v>403</v>
      </c>
      <c r="C41" s="1726"/>
      <c r="D41" s="1726"/>
      <c r="E41" s="308"/>
      <c r="F41" s="308"/>
      <c r="G41" s="309"/>
      <c r="H41" s="218">
        <f>SUM(H38:H40)</f>
        <v>0</v>
      </c>
      <c r="I41" s="218">
        <f t="shared" ref="I41:J41" si="8">SUM(I38:I40)</f>
        <v>0</v>
      </c>
      <c r="J41" s="218">
        <f t="shared" si="8"/>
        <v>0</v>
      </c>
    </row>
    <row r="42" spans="1:11" ht="22.15" hidden="1" customHeight="1" x14ac:dyDescent="0.25">
      <c r="A42" s="1731">
        <v>4</v>
      </c>
      <c r="B42" s="1734"/>
      <c r="C42" s="1737"/>
      <c r="D42" s="10"/>
      <c r="E42" s="60"/>
      <c r="F42" s="56"/>
      <c r="G42" s="61"/>
      <c r="H42" s="56"/>
      <c r="I42" s="56"/>
      <c r="J42" s="56"/>
    </row>
    <row r="43" spans="1:11" ht="22.15" hidden="1" customHeight="1" x14ac:dyDescent="0.25">
      <c r="A43" s="1732"/>
      <c r="B43" s="1735"/>
      <c r="C43" s="1738"/>
      <c r="D43" s="59"/>
      <c r="E43" s="60"/>
      <c r="F43" s="56"/>
      <c r="G43" s="61"/>
      <c r="H43" s="56"/>
      <c r="I43" s="56"/>
      <c r="J43" s="56"/>
    </row>
    <row r="44" spans="1:11" ht="22.15" hidden="1" customHeight="1" thickBot="1" x14ac:dyDescent="0.3">
      <c r="A44" s="1733"/>
      <c r="B44" s="1736"/>
      <c r="C44" s="1739"/>
      <c r="D44" s="59"/>
      <c r="E44" s="60"/>
      <c r="F44" s="56"/>
      <c r="G44" s="61"/>
      <c r="H44" s="56"/>
      <c r="I44" s="56"/>
      <c r="J44" s="56"/>
    </row>
    <row r="45" spans="1:11" ht="21.95" hidden="1" customHeight="1" thickBot="1" x14ac:dyDescent="0.3">
      <c r="A45" s="307"/>
      <c r="B45" s="1726" t="s">
        <v>431</v>
      </c>
      <c r="C45" s="1726"/>
      <c r="D45" s="1726"/>
      <c r="E45" s="308"/>
      <c r="F45" s="308"/>
      <c r="G45" s="309"/>
      <c r="H45" s="218">
        <f>SUM(H42:H44)</f>
        <v>0</v>
      </c>
      <c r="I45" s="218">
        <f t="shared" ref="I45:J45" si="9">SUM(I42:I44)</f>
        <v>0</v>
      </c>
      <c r="J45" s="218">
        <f t="shared" si="9"/>
        <v>0</v>
      </c>
    </row>
    <row r="46" spans="1:11" ht="31.15" hidden="1" customHeight="1" x14ac:dyDescent="0.25">
      <c r="A46" s="1731">
        <v>5</v>
      </c>
      <c r="B46" s="1734">
        <v>266</v>
      </c>
      <c r="C46" s="1740" t="s">
        <v>407</v>
      </c>
      <c r="D46" s="311" t="s">
        <v>408</v>
      </c>
      <c r="E46" s="60"/>
      <c r="F46" s="56"/>
      <c r="G46" s="61"/>
      <c r="H46" s="56"/>
      <c r="I46" s="56"/>
      <c r="J46" s="56"/>
    </row>
    <row r="47" spans="1:11" ht="33.950000000000003" hidden="1" customHeight="1" x14ac:dyDescent="0.25">
      <c r="A47" s="1732"/>
      <c r="B47" s="1735"/>
      <c r="C47" s="1741"/>
      <c r="D47" s="10" t="s">
        <v>546</v>
      </c>
      <c r="E47" s="91"/>
      <c r="F47" s="88"/>
      <c r="G47" s="512"/>
      <c r="H47" s="56"/>
      <c r="I47" s="56"/>
      <c r="J47" s="56"/>
      <c r="K47" s="306">
        <f>E47*F47*G47</f>
        <v>0</v>
      </c>
    </row>
    <row r="48" spans="1:11" ht="15.6" hidden="1" customHeight="1" thickBot="1" x14ac:dyDescent="0.3">
      <c r="A48" s="1733"/>
      <c r="B48" s="1736"/>
      <c r="C48" s="1742"/>
      <c r="D48" s="59"/>
      <c r="E48" s="60"/>
      <c r="F48" s="56"/>
      <c r="G48" s="61"/>
      <c r="H48" s="56"/>
      <c r="I48" s="56"/>
      <c r="J48" s="56"/>
    </row>
    <row r="49" spans="1:10" ht="20.45" hidden="1" customHeight="1" thickBot="1" x14ac:dyDescent="0.3">
      <c r="A49" s="307"/>
      <c r="B49" s="1726" t="s">
        <v>409</v>
      </c>
      <c r="C49" s="1726"/>
      <c r="D49" s="1726"/>
      <c r="E49" s="308"/>
      <c r="F49" s="308"/>
      <c r="G49" s="309"/>
      <c r="H49" s="218">
        <f>SUM(H46:H48)</f>
        <v>0</v>
      </c>
      <c r="I49" s="218">
        <f t="shared" ref="I49:J49" si="10">SUM(I46:I48)</f>
        <v>0</v>
      </c>
      <c r="J49" s="218">
        <f t="shared" si="10"/>
        <v>0</v>
      </c>
    </row>
    <row r="50" spans="1:10" ht="15.6" hidden="1" customHeight="1" x14ac:dyDescent="0.25">
      <c r="A50" s="1731">
        <v>6</v>
      </c>
      <c r="B50" s="1734">
        <v>290</v>
      </c>
      <c r="C50" s="1743" t="s">
        <v>12</v>
      </c>
      <c r="D50" s="10" t="s">
        <v>13</v>
      </c>
      <c r="E50" s="60"/>
      <c r="F50" s="56"/>
      <c r="G50" s="61"/>
      <c r="H50" s="56"/>
      <c r="I50" s="56"/>
      <c r="J50" s="56"/>
    </row>
    <row r="51" spans="1:10" ht="15.6" hidden="1" customHeight="1" thickBot="1" x14ac:dyDescent="0.3">
      <c r="A51" s="1733"/>
      <c r="B51" s="1736"/>
      <c r="C51" s="1744"/>
      <c r="D51" s="59"/>
      <c r="E51" s="60"/>
      <c r="F51" s="56"/>
      <c r="G51" s="61"/>
      <c r="H51" s="56"/>
      <c r="I51" s="56"/>
      <c r="J51" s="56"/>
    </row>
    <row r="52" spans="1:10" ht="20.45" hidden="1" customHeight="1" thickBot="1" x14ac:dyDescent="0.3">
      <c r="A52" s="307"/>
      <c r="B52" s="1726" t="s">
        <v>410</v>
      </c>
      <c r="C52" s="1726"/>
      <c r="D52" s="1726"/>
      <c r="E52" s="308"/>
      <c r="F52" s="308"/>
      <c r="G52" s="309"/>
      <c r="H52" s="218">
        <f>SUM(H50:H51)</f>
        <v>0</v>
      </c>
      <c r="I52" s="218">
        <f t="shared" ref="I52:J52" si="11">SUM(I50:I51)</f>
        <v>0</v>
      </c>
      <c r="J52" s="218">
        <f t="shared" si="11"/>
        <v>0</v>
      </c>
    </row>
    <row r="53" spans="1:10" ht="20.45" customHeight="1" x14ac:dyDescent="0.25">
      <c r="A53" s="1873" t="s">
        <v>14</v>
      </c>
      <c r="B53" s="1874"/>
      <c r="C53" s="1874"/>
      <c r="D53" s="1874"/>
      <c r="E53" s="1874"/>
      <c r="F53" s="1874"/>
      <c r="G53" s="1875"/>
      <c r="H53" s="8">
        <f>H32+H37+H41+H45+H49+H52</f>
        <v>0</v>
      </c>
      <c r="I53" s="8">
        <f t="shared" ref="I53:J53" si="12">I32+I37+I41+I45+I49+I52</f>
        <v>0</v>
      </c>
      <c r="J53" s="8">
        <f t="shared" si="12"/>
        <v>0</v>
      </c>
    </row>
    <row r="54" spans="1:10" ht="12" customHeight="1" x14ac:dyDescent="0.25"/>
    <row r="55" spans="1:10" ht="42" hidden="1" customHeight="1" x14ac:dyDescent="0.25">
      <c r="A55" s="1971" t="s">
        <v>107</v>
      </c>
      <c r="B55" s="1971"/>
      <c r="C55" s="1971"/>
      <c r="D55" s="1971"/>
      <c r="E55" s="1971"/>
      <c r="F55" s="1971"/>
      <c r="G55" s="1971"/>
      <c r="H55" s="1971"/>
      <c r="I55" s="1971"/>
      <c r="J55" s="1971"/>
    </row>
    <row r="56" spans="1:10" ht="26.1" hidden="1" customHeight="1" x14ac:dyDescent="0.25">
      <c r="A56" s="1779" t="s">
        <v>106</v>
      </c>
      <c r="B56" s="1779" t="s">
        <v>0</v>
      </c>
      <c r="C56" s="1779" t="s">
        <v>105</v>
      </c>
      <c r="D56" s="1779" t="s">
        <v>77</v>
      </c>
      <c r="E56" s="1886" t="s">
        <v>49</v>
      </c>
      <c r="F56" s="1886" t="s">
        <v>88</v>
      </c>
      <c r="G56" s="1783" t="s">
        <v>716</v>
      </c>
      <c r="H56" s="1698" t="s">
        <v>104</v>
      </c>
      <c r="I56" s="1698"/>
      <c r="J56" s="1698"/>
    </row>
    <row r="57" spans="1:10" ht="39.75" hidden="1" customHeight="1" x14ac:dyDescent="0.25">
      <c r="A57" s="1780"/>
      <c r="B57" s="1780"/>
      <c r="C57" s="1780"/>
      <c r="D57" s="1780"/>
      <c r="E57" s="1886"/>
      <c r="F57" s="1886"/>
      <c r="G57" s="1783"/>
      <c r="H57" s="55">
        <f>H14</f>
        <v>2026</v>
      </c>
      <c r="I57" s="55">
        <f t="shared" ref="I57:J57" si="13">I14</f>
        <v>2027</v>
      </c>
      <c r="J57" s="55">
        <f t="shared" si="13"/>
        <v>2028</v>
      </c>
    </row>
    <row r="58" spans="1:10" ht="52.7" hidden="1" customHeight="1" x14ac:dyDescent="0.25">
      <c r="A58" s="99">
        <v>1</v>
      </c>
      <c r="B58" s="100">
        <v>290</v>
      </c>
      <c r="C58" s="96" t="s">
        <v>12</v>
      </c>
      <c r="D58" s="59" t="s">
        <v>13</v>
      </c>
      <c r="E58" s="60"/>
      <c r="F58" s="56"/>
      <c r="G58" s="61"/>
      <c r="H58" s="56"/>
      <c r="I58" s="56"/>
      <c r="J58" s="56"/>
    </row>
    <row r="59" spans="1:10" ht="20.45" hidden="1" customHeight="1" x14ac:dyDescent="0.25">
      <c r="A59" s="1873" t="s">
        <v>15</v>
      </c>
      <c r="B59" s="1874"/>
      <c r="C59" s="1874"/>
      <c r="D59" s="1874"/>
      <c r="E59" s="1874"/>
      <c r="F59" s="1874"/>
      <c r="G59" s="1875"/>
      <c r="H59" s="8">
        <f>SUM(H58:H58)</f>
        <v>0</v>
      </c>
      <c r="I59" s="8">
        <f>SUM(I58:I58)</f>
        <v>0</v>
      </c>
      <c r="J59" s="8">
        <f>SUM(J58:J58)</f>
        <v>0</v>
      </c>
    </row>
    <row r="60" spans="1:10" ht="12" hidden="1" customHeight="1" x14ac:dyDescent="0.25"/>
    <row r="61" spans="1:10" ht="25.5" hidden="1" customHeight="1" x14ac:dyDescent="0.25">
      <c r="A61" s="1889" t="s">
        <v>427</v>
      </c>
      <c r="B61" s="1889"/>
      <c r="C61" s="1889"/>
      <c r="D61" s="1889"/>
      <c r="E61" s="1889"/>
      <c r="F61" s="1889"/>
      <c r="G61" s="1889"/>
      <c r="H61" s="1889"/>
      <c r="I61" s="1889"/>
      <c r="J61" s="1889"/>
    </row>
    <row r="62" spans="1:10" ht="26.1" hidden="1" customHeight="1" x14ac:dyDescent="0.25">
      <c r="A62" s="1779" t="s">
        <v>106</v>
      </c>
      <c r="B62" s="1779" t="s">
        <v>0</v>
      </c>
      <c r="C62" s="1779" t="s">
        <v>105</v>
      </c>
      <c r="D62" s="1779" t="s">
        <v>77</v>
      </c>
      <c r="E62" s="1886" t="s">
        <v>49</v>
      </c>
      <c r="F62" s="1886" t="s">
        <v>87</v>
      </c>
      <c r="G62" s="1783" t="s">
        <v>432</v>
      </c>
      <c r="H62" s="1698" t="s">
        <v>104</v>
      </c>
      <c r="I62" s="1698"/>
      <c r="J62" s="1698"/>
    </row>
    <row r="63" spans="1:10" ht="36" hidden="1" customHeight="1" x14ac:dyDescent="0.25">
      <c r="A63" s="1780"/>
      <c r="B63" s="1780"/>
      <c r="C63" s="1780"/>
      <c r="D63" s="1780"/>
      <c r="E63" s="1886"/>
      <c r="F63" s="1886"/>
      <c r="G63" s="1783"/>
      <c r="H63" s="44">
        <f>H14</f>
        <v>2026</v>
      </c>
      <c r="I63" s="44">
        <f t="shared" ref="I63:J63" si="14">I14</f>
        <v>2027</v>
      </c>
      <c r="J63" s="44">
        <f t="shared" si="14"/>
        <v>2028</v>
      </c>
    </row>
    <row r="64" spans="1:10" ht="30" hidden="1" x14ac:dyDescent="0.25">
      <c r="A64" s="1731">
        <v>1</v>
      </c>
      <c r="B64" s="1734">
        <v>262</v>
      </c>
      <c r="C64" s="1737" t="s">
        <v>406</v>
      </c>
      <c r="D64" s="10" t="s">
        <v>404</v>
      </c>
      <c r="E64" s="60"/>
      <c r="F64" s="56"/>
      <c r="G64" s="61"/>
      <c r="H64" s="56"/>
      <c r="I64" s="56"/>
      <c r="J64" s="56"/>
    </row>
    <row r="65" spans="1:10" ht="18" hidden="1" customHeight="1" x14ac:dyDescent="0.25">
      <c r="A65" s="1732"/>
      <c r="B65" s="1735"/>
      <c r="C65" s="1738"/>
      <c r="D65" s="59"/>
      <c r="E65" s="60"/>
      <c r="F65" s="56"/>
      <c r="G65" s="61"/>
      <c r="H65" s="56"/>
      <c r="I65" s="56"/>
      <c r="J65" s="56"/>
    </row>
    <row r="66" spans="1:10" ht="18" hidden="1" customHeight="1" thickBot="1" x14ac:dyDescent="0.3">
      <c r="A66" s="1733"/>
      <c r="B66" s="1736"/>
      <c r="C66" s="1739"/>
      <c r="D66" s="59"/>
      <c r="E66" s="60"/>
      <c r="F66" s="56"/>
      <c r="G66" s="61"/>
      <c r="H66" s="56"/>
      <c r="I66" s="56"/>
      <c r="J66" s="56"/>
    </row>
    <row r="67" spans="1:10" ht="20.45" hidden="1" customHeight="1" thickBot="1" x14ac:dyDescent="0.3">
      <c r="A67" s="307"/>
      <c r="B67" s="1726" t="s">
        <v>405</v>
      </c>
      <c r="C67" s="1726"/>
      <c r="D67" s="1726"/>
      <c r="E67" s="308"/>
      <c r="F67" s="308"/>
      <c r="G67" s="309"/>
      <c r="H67" s="218">
        <f>SUM(H64:H66)</f>
        <v>0</v>
      </c>
      <c r="I67" s="218">
        <f t="shared" ref="I67:J67" si="15">SUM(I64:I66)</f>
        <v>0</v>
      </c>
      <c r="J67" s="218">
        <f t="shared" si="15"/>
        <v>0</v>
      </c>
    </row>
    <row r="68" spans="1:10" ht="33.4" hidden="1" customHeight="1" x14ac:dyDescent="0.25">
      <c r="A68" s="1731">
        <v>2</v>
      </c>
      <c r="B68" s="1734">
        <v>264</v>
      </c>
      <c r="C68" s="1737" t="s">
        <v>530</v>
      </c>
      <c r="D68" s="10" t="s">
        <v>404</v>
      </c>
      <c r="E68" s="60"/>
      <c r="F68" s="56"/>
      <c r="G68" s="61"/>
      <c r="H68" s="56"/>
      <c r="I68" s="56"/>
      <c r="J68" s="56"/>
    </row>
    <row r="69" spans="1:10" ht="54.2" hidden="1" customHeight="1" x14ac:dyDescent="0.25">
      <c r="A69" s="1732"/>
      <c r="B69" s="1735"/>
      <c r="C69" s="1738"/>
      <c r="D69" s="369" t="s">
        <v>430</v>
      </c>
      <c r="E69" s="370"/>
      <c r="F69" s="22" t="e">
        <f>H69/E69</f>
        <v>#DIV/0!</v>
      </c>
      <c r="G69" s="371"/>
      <c r="H69" s="83"/>
      <c r="I69" s="83"/>
      <c r="J69" s="83"/>
    </row>
    <row r="70" spans="1:10" ht="20.25" hidden="1" customHeight="1" x14ac:dyDescent="0.25">
      <c r="A70" s="1732"/>
      <c r="B70" s="1735"/>
      <c r="C70" s="1738"/>
      <c r="D70" s="507"/>
      <c r="E70" s="91"/>
      <c r="F70" s="108"/>
      <c r="G70" s="512"/>
      <c r="H70" s="88"/>
      <c r="I70" s="88"/>
      <c r="J70" s="88"/>
    </row>
    <row r="71" spans="1:10" ht="20.25" hidden="1" customHeight="1" thickBot="1" x14ac:dyDescent="0.3">
      <c r="A71" s="1732"/>
      <c r="B71" s="1735"/>
      <c r="C71" s="1738"/>
      <c r="D71" s="513"/>
      <c r="E71" s="514"/>
      <c r="F71" s="515"/>
      <c r="G71" s="516"/>
      <c r="H71" s="517"/>
      <c r="I71" s="517"/>
      <c r="J71" s="517"/>
    </row>
    <row r="72" spans="1:10" ht="20.45" hidden="1" customHeight="1" thickBot="1" x14ac:dyDescent="0.3">
      <c r="A72" s="518"/>
      <c r="B72" s="1720" t="s">
        <v>531</v>
      </c>
      <c r="C72" s="1720"/>
      <c r="D72" s="1720"/>
      <c r="E72" s="504"/>
      <c r="F72" s="504"/>
      <c r="G72" s="118"/>
      <c r="H72" s="33">
        <f>H68+H69+H70+H71</f>
        <v>0</v>
      </c>
      <c r="I72" s="33">
        <f t="shared" ref="I72:J72" si="16">I68+I69+I70+I71</f>
        <v>0</v>
      </c>
      <c r="J72" s="33">
        <f t="shared" si="16"/>
        <v>0</v>
      </c>
    </row>
    <row r="73" spans="1:10" ht="55.15" hidden="1" customHeight="1" x14ac:dyDescent="0.25">
      <c r="A73" s="1746">
        <v>3</v>
      </c>
      <c r="B73" s="2030">
        <v>264</v>
      </c>
      <c r="C73" s="2023" t="s">
        <v>530</v>
      </c>
      <c r="D73" s="369" t="s">
        <v>430</v>
      </c>
      <c r="E73" s="370"/>
      <c r="F73" s="22" t="e">
        <f>H73/E73</f>
        <v>#DIV/0!</v>
      </c>
      <c r="G73" s="371"/>
      <c r="H73" s="83"/>
      <c r="I73" s="26"/>
      <c r="J73" s="26"/>
    </row>
    <row r="74" spans="1:10" ht="20.25" hidden="1" customHeight="1" x14ac:dyDescent="0.25">
      <c r="A74" s="1747"/>
      <c r="B74" s="2031"/>
      <c r="C74" s="2024"/>
      <c r="D74" s="511"/>
      <c r="E74" s="508"/>
      <c r="F74" s="508"/>
      <c r="G74" s="509"/>
      <c r="H74" s="510"/>
      <c r="I74" s="510"/>
      <c r="J74" s="510"/>
    </row>
    <row r="75" spans="1:10" ht="20.25" hidden="1" customHeight="1" thickBot="1" x14ac:dyDescent="0.3">
      <c r="A75" s="1748"/>
      <c r="B75" s="2032"/>
      <c r="C75" s="2025"/>
      <c r="D75" s="511"/>
      <c r="E75" s="508"/>
      <c r="F75" s="508"/>
      <c r="G75" s="509"/>
      <c r="H75" s="510"/>
      <c r="I75" s="510"/>
      <c r="J75" s="510"/>
    </row>
    <row r="76" spans="1:10" ht="20.45" hidden="1" customHeight="1" thickBot="1" x14ac:dyDescent="0.3">
      <c r="A76" s="505"/>
      <c r="B76" s="2022" t="s">
        <v>532</v>
      </c>
      <c r="C76" s="2022"/>
      <c r="D76" s="2022"/>
      <c r="E76" s="506"/>
      <c r="F76" s="506"/>
      <c r="G76" s="112"/>
      <c r="H76" s="113">
        <f>H73+H74+H75</f>
        <v>0</v>
      </c>
      <c r="I76" s="113">
        <f>I73+I74+I75</f>
        <v>0</v>
      </c>
      <c r="J76" s="113">
        <f t="shared" ref="J76" si="17">J73+J74+J75</f>
        <v>0</v>
      </c>
    </row>
    <row r="77" spans="1:10" ht="20.45" hidden="1" customHeight="1" thickBot="1" x14ac:dyDescent="0.3">
      <c r="A77" s="307"/>
      <c r="B77" s="1726" t="s">
        <v>433</v>
      </c>
      <c r="C77" s="1726"/>
      <c r="D77" s="1726"/>
      <c r="E77" s="308"/>
      <c r="F77" s="308"/>
      <c r="G77" s="309"/>
      <c r="H77" s="218">
        <f>H72+H76</f>
        <v>0</v>
      </c>
      <c r="I77" s="218">
        <f t="shared" ref="I77:J77" si="18">I72+I76</f>
        <v>0</v>
      </c>
      <c r="J77" s="218">
        <f t="shared" si="18"/>
        <v>0</v>
      </c>
    </row>
    <row r="78" spans="1:10" ht="20.45" hidden="1" customHeight="1" thickBot="1" x14ac:dyDescent="0.3">
      <c r="A78" s="1873" t="s">
        <v>428</v>
      </c>
      <c r="B78" s="1874"/>
      <c r="C78" s="1874"/>
      <c r="D78" s="1874"/>
      <c r="E78" s="1874"/>
      <c r="F78" s="1874"/>
      <c r="G78" s="1875"/>
      <c r="H78" s="8">
        <f>H67+H77</f>
        <v>0</v>
      </c>
      <c r="I78" s="8">
        <f>I67+I77</f>
        <v>0</v>
      </c>
      <c r="J78" s="8">
        <f>J67+J77</f>
        <v>0</v>
      </c>
    </row>
    <row r="79" spans="1:10" ht="12" hidden="1" customHeight="1" x14ac:dyDescent="0.25"/>
    <row r="80" spans="1:10" ht="21.95" hidden="1" customHeight="1" x14ac:dyDescent="0.25">
      <c r="A80" s="1889" t="s">
        <v>422</v>
      </c>
      <c r="B80" s="1889"/>
      <c r="C80" s="1889"/>
      <c r="D80" s="1889"/>
      <c r="E80" s="1889"/>
      <c r="F80" s="1889"/>
      <c r="G80" s="1889"/>
      <c r="H80" s="1889"/>
      <c r="I80" s="1889"/>
      <c r="J80" s="1889"/>
    </row>
    <row r="81" spans="1:10" ht="26.1" hidden="1" customHeight="1" x14ac:dyDescent="0.25">
      <c r="A81" s="1779" t="s">
        <v>106</v>
      </c>
      <c r="B81" s="1779" t="s">
        <v>0</v>
      </c>
      <c r="C81" s="1779" t="s">
        <v>105</v>
      </c>
      <c r="D81" s="1779" t="s">
        <v>77</v>
      </c>
      <c r="E81" s="1886" t="s">
        <v>49</v>
      </c>
      <c r="F81" s="1886" t="s">
        <v>88</v>
      </c>
      <c r="G81" s="1783" t="s">
        <v>727</v>
      </c>
      <c r="H81" s="1698" t="s">
        <v>104</v>
      </c>
      <c r="I81" s="1698"/>
      <c r="J81" s="1698"/>
    </row>
    <row r="82" spans="1:10" ht="38.25" hidden="1" customHeight="1" x14ac:dyDescent="0.25">
      <c r="A82" s="1780"/>
      <c r="B82" s="1780"/>
      <c r="C82" s="1780"/>
      <c r="D82" s="1780"/>
      <c r="E82" s="1886"/>
      <c r="F82" s="1886"/>
      <c r="G82" s="1783"/>
      <c r="H82" s="55">
        <f>H14</f>
        <v>2026</v>
      </c>
      <c r="I82" s="55">
        <f t="shared" ref="I82:J82" si="19">I14</f>
        <v>2027</v>
      </c>
      <c r="J82" s="55">
        <f t="shared" si="19"/>
        <v>2028</v>
      </c>
    </row>
    <row r="83" spans="1:10" ht="48" hidden="1" customHeight="1" x14ac:dyDescent="0.25">
      <c r="A83" s="99">
        <v>1</v>
      </c>
      <c r="B83" s="100">
        <v>290</v>
      </c>
      <c r="C83" s="96" t="s">
        <v>12</v>
      </c>
      <c r="D83" s="59" t="s">
        <v>17</v>
      </c>
      <c r="E83" s="60"/>
      <c r="F83" s="56"/>
      <c r="G83" s="61"/>
      <c r="H83" s="56"/>
      <c r="I83" s="56"/>
      <c r="J83" s="56"/>
    </row>
    <row r="84" spans="1:10" ht="20.45" hidden="1" customHeight="1" x14ac:dyDescent="0.25">
      <c r="A84" s="1870" t="s">
        <v>274</v>
      </c>
      <c r="B84" s="1871"/>
      <c r="C84" s="1871"/>
      <c r="D84" s="1871"/>
      <c r="E84" s="1871"/>
      <c r="F84" s="1871"/>
      <c r="G84" s="1872"/>
      <c r="H84" s="8">
        <f>SUM(H83:H83)</f>
        <v>0</v>
      </c>
      <c r="I84" s="8">
        <f>SUM(I83:I83)</f>
        <v>0</v>
      </c>
      <c r="J84" s="8">
        <f>SUM(J83:J83)</f>
        <v>0</v>
      </c>
    </row>
    <row r="85" spans="1:10" ht="12" hidden="1" customHeight="1" x14ac:dyDescent="0.25"/>
    <row r="86" spans="1:10" ht="50.1" hidden="1" customHeight="1" x14ac:dyDescent="0.25">
      <c r="A86" s="1966" t="s">
        <v>423</v>
      </c>
      <c r="B86" s="1966"/>
      <c r="C86" s="1966"/>
      <c r="D86" s="1966"/>
      <c r="E86" s="1966"/>
      <c r="F86" s="1966"/>
      <c r="G86" s="1966"/>
      <c r="H86" s="1966"/>
      <c r="I86" s="1966"/>
      <c r="J86" s="1966"/>
    </row>
    <row r="87" spans="1:10" ht="21.95" hidden="1" customHeight="1" x14ac:dyDescent="0.25">
      <c r="A87" s="1779" t="s">
        <v>106</v>
      </c>
      <c r="B87" s="1779" t="s">
        <v>0</v>
      </c>
      <c r="C87" s="1779" t="s">
        <v>105</v>
      </c>
      <c r="D87" s="1779" t="s">
        <v>77</v>
      </c>
      <c r="E87" s="1784"/>
      <c r="F87" s="1886" t="s">
        <v>35</v>
      </c>
      <c r="G87" s="1886" t="s">
        <v>89</v>
      </c>
      <c r="H87" s="1698" t="s">
        <v>104</v>
      </c>
      <c r="I87" s="1698"/>
      <c r="J87" s="1698"/>
    </row>
    <row r="88" spans="1:10" ht="21.75" hidden="1" customHeight="1" x14ac:dyDescent="0.25">
      <c r="A88" s="1780"/>
      <c r="B88" s="1780"/>
      <c r="C88" s="1780"/>
      <c r="D88" s="1964"/>
      <c r="E88" s="1965"/>
      <c r="F88" s="1886"/>
      <c r="G88" s="1886"/>
      <c r="H88" s="55">
        <f>H14</f>
        <v>2026</v>
      </c>
      <c r="I88" s="55">
        <f t="shared" ref="I88:J88" si="20">I14</f>
        <v>2027</v>
      </c>
      <c r="J88" s="55">
        <f t="shared" si="20"/>
        <v>2028</v>
      </c>
    </row>
    <row r="89" spans="1:10" ht="80.099999999999994" hidden="1" customHeight="1" x14ac:dyDescent="0.25">
      <c r="A89" s="99">
        <v>1</v>
      </c>
      <c r="B89" s="100">
        <v>290</v>
      </c>
      <c r="C89" s="96" t="s">
        <v>12</v>
      </c>
      <c r="D89" s="1940" t="s">
        <v>18</v>
      </c>
      <c r="E89" s="1942"/>
      <c r="F89" s="56"/>
      <c r="G89" s="61"/>
      <c r="H89" s="56"/>
      <c r="I89" s="56"/>
      <c r="J89" s="56"/>
    </row>
    <row r="90" spans="1:10" ht="20.45" hidden="1" customHeight="1" x14ac:dyDescent="0.25">
      <c r="A90" s="2026" t="s">
        <v>19</v>
      </c>
      <c r="B90" s="2027"/>
      <c r="C90" s="2027"/>
      <c r="D90" s="2027"/>
      <c r="E90" s="2027"/>
      <c r="F90" s="2027"/>
      <c r="G90" s="2028"/>
      <c r="H90" s="62">
        <f>SUM(H89:H89)</f>
        <v>0</v>
      </c>
      <c r="I90" s="62">
        <f>SUM(I89:I89)</f>
        <v>0</v>
      </c>
      <c r="J90" s="62">
        <f>SUM(J89:J89)</f>
        <v>0</v>
      </c>
    </row>
    <row r="91" spans="1:10" ht="12" hidden="1" customHeight="1" x14ac:dyDescent="0.25"/>
    <row r="92" spans="1:10" ht="21.95" customHeight="1" x14ac:dyDescent="0.25">
      <c r="A92" s="1862" t="s">
        <v>497</v>
      </c>
      <c r="B92" s="1862"/>
      <c r="C92" s="1862"/>
      <c r="D92" s="1862"/>
      <c r="E92" s="1862"/>
      <c r="F92" s="1862"/>
      <c r="G92" s="1862"/>
      <c r="H92" s="1862"/>
      <c r="I92" s="1862"/>
      <c r="J92" s="1863"/>
    </row>
    <row r="93" spans="1:10" ht="21.95" customHeight="1" x14ac:dyDescent="0.25">
      <c r="A93" s="1779" t="s">
        <v>106</v>
      </c>
      <c r="B93" s="1779" t="s">
        <v>0</v>
      </c>
      <c r="C93" s="1779" t="s">
        <v>105</v>
      </c>
      <c r="D93" s="1779" t="s">
        <v>77</v>
      </c>
      <c r="E93" s="1784"/>
      <c r="F93" s="1886" t="s">
        <v>21</v>
      </c>
      <c r="G93" s="1886" t="s">
        <v>935</v>
      </c>
      <c r="H93" s="1698" t="s">
        <v>104</v>
      </c>
      <c r="I93" s="1698"/>
      <c r="J93" s="1698"/>
    </row>
    <row r="94" spans="1:10" ht="23.25" customHeight="1" x14ac:dyDescent="0.25">
      <c r="A94" s="1780"/>
      <c r="B94" s="1780"/>
      <c r="C94" s="1780"/>
      <c r="D94" s="1964"/>
      <c r="E94" s="1965"/>
      <c r="F94" s="1886"/>
      <c r="G94" s="1886"/>
      <c r="H94" s="44">
        <f>H14</f>
        <v>2026</v>
      </c>
      <c r="I94" s="44">
        <f t="shared" ref="I94:J94" si="21">I14</f>
        <v>2027</v>
      </c>
      <c r="J94" s="44">
        <f t="shared" si="21"/>
        <v>2028</v>
      </c>
    </row>
    <row r="95" spans="1:10" ht="21.95" customHeight="1" x14ac:dyDescent="0.25">
      <c r="A95" s="99">
        <v>1</v>
      </c>
      <c r="B95" s="1829">
        <v>291</v>
      </c>
      <c r="C95" s="96" t="s">
        <v>12</v>
      </c>
      <c r="D95" s="1860" t="s">
        <v>23</v>
      </c>
      <c r="E95" s="1861"/>
      <c r="F95" s="1166">
        <v>17023614</v>
      </c>
      <c r="G95" s="64">
        <v>2.1999999999999999E-2</v>
      </c>
      <c r="H95" s="56">
        <v>374520</v>
      </c>
      <c r="I95" s="56">
        <v>374520</v>
      </c>
      <c r="J95" s="56">
        <v>374520</v>
      </c>
    </row>
    <row r="96" spans="1:10" ht="21.95" customHeight="1" x14ac:dyDescent="0.25">
      <c r="A96" s="99">
        <v>2</v>
      </c>
      <c r="B96" s="1831"/>
      <c r="C96" s="96" t="s">
        <v>12</v>
      </c>
      <c r="D96" s="1860" t="s">
        <v>24</v>
      </c>
      <c r="E96" s="1861"/>
      <c r="F96" s="1167">
        <v>22668470</v>
      </c>
      <c r="G96" s="64" t="s">
        <v>109</v>
      </c>
      <c r="H96" s="56">
        <v>340027</v>
      </c>
      <c r="I96" s="56">
        <v>340027</v>
      </c>
      <c r="J96" s="56">
        <v>340027</v>
      </c>
    </row>
    <row r="97" spans="1:10" ht="20.45" customHeight="1" x14ac:dyDescent="0.25">
      <c r="A97" s="1637" t="s">
        <v>25</v>
      </c>
      <c r="B97" s="1638"/>
      <c r="C97" s="1638"/>
      <c r="D97" s="1638"/>
      <c r="E97" s="1638"/>
      <c r="F97" s="1638"/>
      <c r="G97" s="1639"/>
      <c r="H97" s="8">
        <f>H95+H96</f>
        <v>714547</v>
      </c>
      <c r="I97" s="8">
        <f t="shared" ref="I97:J97" si="22">I95+I96</f>
        <v>714547</v>
      </c>
      <c r="J97" s="8">
        <f t="shared" si="22"/>
        <v>714547</v>
      </c>
    </row>
    <row r="98" spans="1:10" ht="12" customHeight="1" x14ac:dyDescent="0.25"/>
    <row r="99" spans="1:10" ht="18" hidden="1" customHeight="1" x14ac:dyDescent="0.25">
      <c r="A99" s="1862" t="s">
        <v>424</v>
      </c>
      <c r="B99" s="1862"/>
      <c r="C99" s="1862"/>
      <c r="D99" s="1862"/>
      <c r="E99" s="1862"/>
      <c r="F99" s="1862"/>
      <c r="G99" s="1862"/>
      <c r="H99" s="1862"/>
      <c r="I99" s="1862"/>
      <c r="J99" s="1863"/>
    </row>
    <row r="100" spans="1:10" ht="21.95" hidden="1" customHeight="1" x14ac:dyDescent="0.25">
      <c r="A100" s="1779" t="s">
        <v>106</v>
      </c>
      <c r="B100" s="1779" t="s">
        <v>0</v>
      </c>
      <c r="C100" s="1779" t="s">
        <v>105</v>
      </c>
      <c r="D100" s="1781" t="s">
        <v>77</v>
      </c>
      <c r="E100" s="1781"/>
      <c r="F100" s="1960" t="s">
        <v>27</v>
      </c>
      <c r="G100" s="1832" t="s">
        <v>28</v>
      </c>
      <c r="H100" s="1698" t="s">
        <v>104</v>
      </c>
      <c r="I100" s="1698"/>
      <c r="J100" s="1698"/>
    </row>
    <row r="101" spans="1:10" ht="32.1" hidden="1" customHeight="1" x14ac:dyDescent="0.25">
      <c r="A101" s="1780"/>
      <c r="B101" s="1780"/>
      <c r="C101" s="1780"/>
      <c r="D101" s="1781"/>
      <c r="E101" s="1781"/>
      <c r="F101" s="1961"/>
      <c r="G101" s="1834"/>
      <c r="H101" s="55">
        <f>H14</f>
        <v>2026</v>
      </c>
      <c r="I101" s="55">
        <f t="shared" ref="I101:J101" si="23">I14</f>
        <v>2027</v>
      </c>
      <c r="J101" s="55">
        <f t="shared" si="23"/>
        <v>2028</v>
      </c>
    </row>
    <row r="102" spans="1:10" ht="21.95" hidden="1" customHeight="1" x14ac:dyDescent="0.25">
      <c r="A102" s="99">
        <v>1</v>
      </c>
      <c r="B102" s="1959">
        <v>291</v>
      </c>
      <c r="C102" s="96" t="s">
        <v>12</v>
      </c>
      <c r="D102" s="1688" t="s">
        <v>29</v>
      </c>
      <c r="E102" s="1688"/>
      <c r="F102" s="4"/>
      <c r="G102" s="2"/>
      <c r="H102" s="56"/>
      <c r="I102" s="56"/>
      <c r="J102" s="56"/>
    </row>
    <row r="103" spans="1:10" ht="25.9" hidden="1" customHeight="1" x14ac:dyDescent="0.25">
      <c r="A103" s="99">
        <v>2</v>
      </c>
      <c r="B103" s="1959"/>
      <c r="C103" s="96" t="s">
        <v>12</v>
      </c>
      <c r="D103" s="2018" t="s">
        <v>81</v>
      </c>
      <c r="E103" s="2019"/>
      <c r="F103" s="3" t="s">
        <v>30</v>
      </c>
      <c r="G103" s="1" t="s">
        <v>30</v>
      </c>
      <c r="H103" s="56"/>
      <c r="I103" s="56"/>
      <c r="J103" s="56"/>
    </row>
    <row r="104" spans="1:10" ht="21.95" hidden="1" customHeight="1" thickBot="1" x14ac:dyDescent="0.3">
      <c r="A104" s="99">
        <v>3</v>
      </c>
      <c r="B104" s="1959"/>
      <c r="C104" s="96" t="s">
        <v>12</v>
      </c>
      <c r="D104" s="2018"/>
      <c r="E104" s="2019"/>
      <c r="F104" s="3" t="s">
        <v>30</v>
      </c>
      <c r="G104" s="1" t="s">
        <v>30</v>
      </c>
      <c r="H104" s="56"/>
      <c r="I104" s="56"/>
      <c r="J104" s="56"/>
    </row>
    <row r="105" spans="1:10" ht="20.45" hidden="1" customHeight="1" x14ac:dyDescent="0.25">
      <c r="A105" s="1637" t="s">
        <v>31</v>
      </c>
      <c r="B105" s="1638"/>
      <c r="C105" s="1638"/>
      <c r="D105" s="1638"/>
      <c r="E105" s="1638"/>
      <c r="F105" s="1638"/>
      <c r="G105" s="1639"/>
      <c r="H105" s="8">
        <f>SUM(H102:H104)</f>
        <v>0</v>
      </c>
      <c r="I105" s="8">
        <f t="shared" ref="I105:J105" si="24">SUM(I102:I104)</f>
        <v>0</v>
      </c>
      <c r="J105" s="8">
        <f t="shared" si="24"/>
        <v>0</v>
      </c>
    </row>
    <row r="106" spans="1:10" ht="12" hidden="1" customHeight="1" x14ac:dyDescent="0.25"/>
    <row r="107" spans="1:10" ht="21.95" hidden="1" customHeight="1" x14ac:dyDescent="0.25">
      <c r="A107" s="1862" t="s">
        <v>498</v>
      </c>
      <c r="B107" s="1862"/>
      <c r="C107" s="1862"/>
      <c r="D107" s="1862"/>
      <c r="E107" s="1862"/>
      <c r="F107" s="1862"/>
      <c r="G107" s="1862"/>
      <c r="H107" s="1862"/>
      <c r="I107" s="1862"/>
      <c r="J107" s="1863"/>
    </row>
    <row r="108" spans="1:10" ht="21.95" hidden="1" customHeight="1" x14ac:dyDescent="0.25">
      <c r="A108" s="1779" t="s">
        <v>106</v>
      </c>
      <c r="B108" s="1779" t="s">
        <v>0</v>
      </c>
      <c r="C108" s="1779" t="s">
        <v>105</v>
      </c>
      <c r="D108" s="1698" t="s">
        <v>77</v>
      </c>
      <c r="E108" s="1698"/>
      <c r="F108" s="1698"/>
      <c r="G108" s="1698"/>
      <c r="H108" s="1698" t="s">
        <v>104</v>
      </c>
      <c r="I108" s="1698"/>
      <c r="J108" s="1698"/>
    </row>
    <row r="109" spans="1:10" ht="21.95" hidden="1" customHeight="1" x14ac:dyDescent="0.25">
      <c r="A109" s="1780"/>
      <c r="B109" s="1780"/>
      <c r="C109" s="1780"/>
      <c r="D109" s="1698"/>
      <c r="E109" s="1698"/>
      <c r="F109" s="1698"/>
      <c r="G109" s="1698"/>
      <c r="H109" s="55">
        <f>H14</f>
        <v>2026</v>
      </c>
      <c r="I109" s="55">
        <f t="shared" ref="I109:J109" si="25">I14</f>
        <v>2027</v>
      </c>
      <c r="J109" s="55">
        <f t="shared" si="25"/>
        <v>2028</v>
      </c>
    </row>
    <row r="110" spans="1:10" ht="21.95" hidden="1" customHeight="1" x14ac:dyDescent="0.25">
      <c r="A110" s="99">
        <v>1</v>
      </c>
      <c r="B110" s="1829">
        <v>291</v>
      </c>
      <c r="C110" s="96" t="s">
        <v>12</v>
      </c>
      <c r="D110" s="1893" t="s">
        <v>97</v>
      </c>
      <c r="E110" s="1894"/>
      <c r="F110" s="1894"/>
      <c r="G110" s="1895"/>
      <c r="H110" s="639"/>
      <c r="I110" s="639"/>
      <c r="J110" s="639"/>
    </row>
    <row r="111" spans="1:10" ht="21.95" hidden="1" customHeight="1" x14ac:dyDescent="0.25">
      <c r="A111" s="99">
        <v>2</v>
      </c>
      <c r="B111" s="1830"/>
      <c r="C111" s="96" t="s">
        <v>12</v>
      </c>
      <c r="D111" s="1893"/>
      <c r="E111" s="1894"/>
      <c r="F111" s="1894"/>
      <c r="G111" s="1895"/>
      <c r="H111" s="639"/>
      <c r="I111" s="639"/>
      <c r="J111" s="639"/>
    </row>
    <row r="112" spans="1:10" ht="21.95" hidden="1" customHeight="1" x14ac:dyDescent="0.25">
      <c r="A112" s="99">
        <v>3</v>
      </c>
      <c r="B112" s="1831"/>
      <c r="C112" s="96" t="s">
        <v>12</v>
      </c>
      <c r="D112" s="1893"/>
      <c r="E112" s="1894"/>
      <c r="F112" s="1894"/>
      <c r="G112" s="1895"/>
      <c r="H112" s="639"/>
      <c r="I112" s="639"/>
      <c r="J112" s="639"/>
    </row>
    <row r="113" spans="1:10" ht="21.95" hidden="1" customHeight="1" x14ac:dyDescent="0.25">
      <c r="A113" s="99">
        <v>1</v>
      </c>
      <c r="B113" s="1829">
        <v>292</v>
      </c>
      <c r="C113" s="96" t="s">
        <v>12</v>
      </c>
      <c r="D113" s="1893"/>
      <c r="E113" s="1894"/>
      <c r="F113" s="1894"/>
      <c r="G113" s="1895"/>
      <c r="H113" s="639"/>
      <c r="I113" s="639"/>
      <c r="J113" s="639"/>
    </row>
    <row r="114" spans="1:10" ht="21.95" hidden="1" customHeight="1" x14ac:dyDescent="0.25">
      <c r="A114" s="99">
        <v>2</v>
      </c>
      <c r="B114" s="1831"/>
      <c r="C114" s="96" t="s">
        <v>12</v>
      </c>
      <c r="D114" s="1893"/>
      <c r="E114" s="1894"/>
      <c r="F114" s="1894"/>
      <c r="G114" s="1895"/>
      <c r="H114" s="639"/>
      <c r="I114" s="639"/>
      <c r="J114" s="639"/>
    </row>
    <row r="115" spans="1:10" ht="21.95" hidden="1" customHeight="1" thickBot="1" x14ac:dyDescent="0.3">
      <c r="A115" s="99">
        <v>1</v>
      </c>
      <c r="B115" s="1829">
        <v>293</v>
      </c>
      <c r="C115" s="96" t="s">
        <v>12</v>
      </c>
      <c r="D115" s="1893"/>
      <c r="E115" s="1894"/>
      <c r="F115" s="1894"/>
      <c r="G115" s="1895"/>
      <c r="H115" s="639"/>
      <c r="I115" s="639"/>
      <c r="J115" s="639"/>
    </row>
    <row r="116" spans="1:10" ht="21.95" hidden="1" customHeight="1" thickBot="1" x14ac:dyDescent="0.3">
      <c r="A116" s="99">
        <v>2</v>
      </c>
      <c r="B116" s="1831"/>
      <c r="C116" s="96" t="s">
        <v>12</v>
      </c>
      <c r="D116" s="1893"/>
      <c r="E116" s="1894"/>
      <c r="F116" s="1894"/>
      <c r="G116" s="1895"/>
      <c r="H116" s="639"/>
      <c r="I116" s="639"/>
      <c r="J116" s="639"/>
    </row>
    <row r="117" spans="1:10" ht="20.45" hidden="1" customHeight="1" x14ac:dyDescent="0.25">
      <c r="A117" s="1637" t="s">
        <v>33</v>
      </c>
      <c r="B117" s="1638"/>
      <c r="C117" s="1638"/>
      <c r="D117" s="1638"/>
      <c r="E117" s="1638"/>
      <c r="F117" s="1638"/>
      <c r="G117" s="1639"/>
      <c r="H117" s="8">
        <f>SUM(H110:H116)</f>
        <v>0</v>
      </c>
      <c r="I117" s="8">
        <f t="shared" ref="I117:J117" si="26">SUM(I110:I116)</f>
        <v>0</v>
      </c>
      <c r="J117" s="8">
        <f t="shared" si="26"/>
        <v>0</v>
      </c>
    </row>
    <row r="118" spans="1:10" ht="10.5" customHeight="1" x14ac:dyDescent="0.25"/>
    <row r="119" spans="1:10" ht="26.1" hidden="1" customHeight="1" x14ac:dyDescent="0.25">
      <c r="A119" s="1851" t="s">
        <v>499</v>
      </c>
      <c r="B119" s="1851"/>
      <c r="C119" s="1851"/>
      <c r="D119" s="1851"/>
      <c r="E119" s="1851"/>
      <c r="F119" s="1851"/>
      <c r="G119" s="1851"/>
      <c r="H119" s="1851"/>
      <c r="I119" s="1851"/>
      <c r="J119" s="1852"/>
    </row>
    <row r="120" spans="1:10" ht="28.5" hidden="1" customHeight="1" x14ac:dyDescent="0.25">
      <c r="A120" s="1779" t="s">
        <v>106</v>
      </c>
      <c r="B120" s="1781" t="s">
        <v>0</v>
      </c>
      <c r="C120" s="1781" t="s">
        <v>105</v>
      </c>
      <c r="D120" s="1698" t="s">
        <v>77</v>
      </c>
      <c r="E120" s="1781" t="s">
        <v>82</v>
      </c>
      <c r="F120" s="1782" t="s">
        <v>35</v>
      </c>
      <c r="G120" s="1783" t="s">
        <v>111</v>
      </c>
      <c r="H120" s="1698" t="s">
        <v>104</v>
      </c>
      <c r="I120" s="1698"/>
      <c r="J120" s="1698"/>
    </row>
    <row r="121" spans="1:10" ht="21.95" hidden="1" customHeight="1" x14ac:dyDescent="0.25">
      <c r="A121" s="1780"/>
      <c r="B121" s="1781"/>
      <c r="C121" s="1781"/>
      <c r="D121" s="1698"/>
      <c r="E121" s="1781"/>
      <c r="F121" s="1782"/>
      <c r="G121" s="1783"/>
      <c r="H121" s="55">
        <f>H14</f>
        <v>2026</v>
      </c>
      <c r="I121" s="55">
        <f t="shared" ref="I121:J121" si="27">I14</f>
        <v>2027</v>
      </c>
      <c r="J121" s="55">
        <f t="shared" si="27"/>
        <v>2028</v>
      </c>
    </row>
    <row r="122" spans="1:10" ht="32.85" hidden="1" customHeight="1" x14ac:dyDescent="0.25">
      <c r="A122" s="1946">
        <v>1</v>
      </c>
      <c r="B122" s="1829">
        <v>225</v>
      </c>
      <c r="C122" s="1832" t="s">
        <v>36</v>
      </c>
      <c r="D122" s="101" t="s">
        <v>37</v>
      </c>
      <c r="E122" s="102"/>
      <c r="F122" s="103"/>
      <c r="G122" s="104"/>
      <c r="H122" s="26" t="s">
        <v>30</v>
      </c>
      <c r="I122" s="26" t="s">
        <v>30</v>
      </c>
      <c r="J122" s="26" t="s">
        <v>30</v>
      </c>
    </row>
    <row r="123" spans="1:10" ht="21.95" hidden="1" customHeight="1" x14ac:dyDescent="0.25">
      <c r="A123" s="1947"/>
      <c r="B123" s="1830"/>
      <c r="C123" s="1833"/>
      <c r="D123" s="65"/>
      <c r="E123" s="66" t="s">
        <v>95</v>
      </c>
      <c r="F123" s="60"/>
      <c r="G123" s="67" t="e">
        <f>H123/F123</f>
        <v>#DIV/0!</v>
      </c>
      <c r="H123" s="56"/>
      <c r="I123" s="56"/>
      <c r="J123" s="56"/>
    </row>
    <row r="124" spans="1:10" ht="21.95" hidden="1" customHeight="1" x14ac:dyDescent="0.25">
      <c r="A124" s="1947"/>
      <c r="B124" s="1830"/>
      <c r="C124" s="1833"/>
      <c r="D124" s="65"/>
      <c r="E124" s="66" t="s">
        <v>95</v>
      </c>
      <c r="F124" s="60"/>
      <c r="G124" s="67" t="e">
        <f t="shared" ref="G124:G133" si="28">H124/F124</f>
        <v>#DIV/0!</v>
      </c>
      <c r="H124" s="56"/>
      <c r="I124" s="56"/>
      <c r="J124" s="56"/>
    </row>
    <row r="125" spans="1:10" ht="21.95" hidden="1" customHeight="1" x14ac:dyDescent="0.25">
      <c r="A125" s="1947"/>
      <c r="B125" s="1830"/>
      <c r="C125" s="1833"/>
      <c r="D125" s="65"/>
      <c r="E125" s="66" t="s">
        <v>95</v>
      </c>
      <c r="F125" s="60"/>
      <c r="G125" s="67" t="e">
        <f t="shared" si="28"/>
        <v>#DIV/0!</v>
      </c>
      <c r="H125" s="56"/>
      <c r="I125" s="56"/>
      <c r="J125" s="56"/>
    </row>
    <row r="126" spans="1:10" ht="21.95" hidden="1" customHeight="1" x14ac:dyDescent="0.25">
      <c r="A126" s="1947"/>
      <c r="B126" s="1830"/>
      <c r="C126" s="1833"/>
      <c r="D126" s="65"/>
      <c r="E126" s="66" t="s">
        <v>95</v>
      </c>
      <c r="F126" s="60"/>
      <c r="G126" s="67" t="e">
        <f t="shared" si="28"/>
        <v>#DIV/0!</v>
      </c>
      <c r="H126" s="56"/>
      <c r="I126" s="56"/>
      <c r="J126" s="56"/>
    </row>
    <row r="127" spans="1:10" ht="21.95" hidden="1" customHeight="1" x14ac:dyDescent="0.25">
      <c r="A127" s="1947"/>
      <c r="B127" s="1830"/>
      <c r="C127" s="1833"/>
      <c r="D127" s="65"/>
      <c r="E127" s="66" t="s">
        <v>95</v>
      </c>
      <c r="F127" s="60"/>
      <c r="G127" s="67" t="e">
        <f t="shared" si="28"/>
        <v>#DIV/0!</v>
      </c>
      <c r="H127" s="56"/>
      <c r="I127" s="56"/>
      <c r="J127" s="56"/>
    </row>
    <row r="128" spans="1:10" ht="20.45" hidden="1" customHeight="1" x14ac:dyDescent="0.25">
      <c r="A128" s="1948"/>
      <c r="B128" s="1831"/>
      <c r="C128" s="1834"/>
      <c r="D128" s="1835" t="s">
        <v>344</v>
      </c>
      <c r="E128" s="1836"/>
      <c r="F128" s="1836"/>
      <c r="G128" s="1837"/>
      <c r="H128" s="218">
        <f>SUM(H123:H127)</f>
        <v>0</v>
      </c>
      <c r="I128" s="218">
        <f t="shared" ref="I128:J128" si="29">SUM(I123:I127)</f>
        <v>0</v>
      </c>
      <c r="J128" s="218">
        <f t="shared" si="29"/>
        <v>0</v>
      </c>
    </row>
    <row r="129" spans="1:11" ht="21.95" hidden="1" customHeight="1" x14ac:dyDescent="0.25">
      <c r="A129" s="1946">
        <v>2</v>
      </c>
      <c r="B129" s="1829">
        <v>226</v>
      </c>
      <c r="C129" s="1832" t="s">
        <v>10</v>
      </c>
      <c r="D129" s="65"/>
      <c r="E129" s="66" t="s">
        <v>95</v>
      </c>
      <c r="F129" s="60"/>
      <c r="G129" s="67" t="e">
        <f>H129/F129</f>
        <v>#DIV/0!</v>
      </c>
      <c r="H129" s="56"/>
      <c r="I129" s="56"/>
      <c r="J129" s="56"/>
    </row>
    <row r="130" spans="1:11" ht="21.95" hidden="1" customHeight="1" x14ac:dyDescent="0.25">
      <c r="A130" s="1947"/>
      <c r="B130" s="1830"/>
      <c r="C130" s="1833"/>
      <c r="D130" s="65"/>
      <c r="E130" s="66" t="s">
        <v>95</v>
      </c>
      <c r="F130" s="60"/>
      <c r="G130" s="67" t="e">
        <f t="shared" si="28"/>
        <v>#DIV/0!</v>
      </c>
      <c r="H130" s="56"/>
      <c r="I130" s="56"/>
      <c r="J130" s="56"/>
    </row>
    <row r="131" spans="1:11" ht="21.95" hidden="1" customHeight="1" x14ac:dyDescent="0.25">
      <c r="A131" s="1947"/>
      <c r="B131" s="1830"/>
      <c r="C131" s="1833"/>
      <c r="D131" s="65"/>
      <c r="E131" s="66" t="s">
        <v>95</v>
      </c>
      <c r="F131" s="60"/>
      <c r="G131" s="67" t="e">
        <f t="shared" si="28"/>
        <v>#DIV/0!</v>
      </c>
      <c r="H131" s="56"/>
      <c r="I131" s="56"/>
      <c r="J131" s="56"/>
    </row>
    <row r="132" spans="1:11" ht="21.95" hidden="1" customHeight="1" x14ac:dyDescent="0.25">
      <c r="A132" s="1947"/>
      <c r="B132" s="1830"/>
      <c r="C132" s="1833"/>
      <c r="D132" s="65"/>
      <c r="E132" s="66" t="s">
        <v>95</v>
      </c>
      <c r="F132" s="60"/>
      <c r="G132" s="67" t="e">
        <f t="shared" si="28"/>
        <v>#DIV/0!</v>
      </c>
      <c r="H132" s="56"/>
      <c r="I132" s="56"/>
      <c r="J132" s="56"/>
    </row>
    <row r="133" spans="1:11" ht="21.95" hidden="1" customHeight="1" x14ac:dyDescent="0.25">
      <c r="A133" s="1947"/>
      <c r="B133" s="1830"/>
      <c r="C133" s="1833"/>
      <c r="D133" s="65"/>
      <c r="E133" s="66" t="s">
        <v>95</v>
      </c>
      <c r="F133" s="60"/>
      <c r="G133" s="67" t="e">
        <f t="shared" si="28"/>
        <v>#DIV/0!</v>
      </c>
      <c r="H133" s="56"/>
      <c r="I133" s="56"/>
      <c r="J133" s="56"/>
    </row>
    <row r="134" spans="1:11" ht="20.45" hidden="1" customHeight="1" x14ac:dyDescent="0.25">
      <c r="A134" s="1948"/>
      <c r="B134" s="1831"/>
      <c r="C134" s="1834"/>
      <c r="D134" s="1835" t="s">
        <v>345</v>
      </c>
      <c r="E134" s="1836"/>
      <c r="F134" s="1836"/>
      <c r="G134" s="1837"/>
      <c r="H134" s="218">
        <f>SUM(H129:H133)</f>
        <v>0</v>
      </c>
      <c r="I134" s="218">
        <f t="shared" ref="I134:J134" si="30">SUM(I129:I133)</f>
        <v>0</v>
      </c>
      <c r="J134" s="218">
        <f t="shared" si="30"/>
        <v>0</v>
      </c>
    </row>
    <row r="135" spans="1:11" ht="20.45" hidden="1" customHeight="1" x14ac:dyDescent="0.25">
      <c r="A135" s="1637" t="s">
        <v>38</v>
      </c>
      <c r="B135" s="1638"/>
      <c r="C135" s="1638"/>
      <c r="D135" s="1638"/>
      <c r="E135" s="1638"/>
      <c r="F135" s="1638"/>
      <c r="G135" s="1639"/>
      <c r="H135" s="8">
        <f>H128+H134</f>
        <v>0</v>
      </c>
      <c r="I135" s="8">
        <f t="shared" ref="I135:J135" si="31">I128+I134</f>
        <v>0</v>
      </c>
      <c r="J135" s="8">
        <f t="shared" si="31"/>
        <v>0</v>
      </c>
    </row>
    <row r="136" spans="1:11" ht="12" hidden="1" customHeight="1" x14ac:dyDescent="0.25">
      <c r="A136" s="57"/>
      <c r="B136" s="57"/>
      <c r="C136" s="57"/>
      <c r="D136" s="57"/>
      <c r="E136" s="57"/>
      <c r="F136" s="57"/>
      <c r="G136" s="57"/>
    </row>
    <row r="137" spans="1:11" ht="21" customHeight="1" x14ac:dyDescent="0.25">
      <c r="A137" s="1838" t="s">
        <v>500</v>
      </c>
      <c r="B137" s="1838"/>
      <c r="C137" s="1838"/>
      <c r="D137" s="1838"/>
      <c r="E137" s="1838"/>
      <c r="F137" s="1838"/>
      <c r="G137" s="1838"/>
      <c r="H137" s="1838"/>
      <c r="I137" s="1838"/>
      <c r="J137" s="1839"/>
    </row>
    <row r="138" spans="1:11" ht="21.95" customHeight="1" x14ac:dyDescent="0.25">
      <c r="B138" s="1696" t="s">
        <v>501</v>
      </c>
      <c r="C138" s="1696"/>
      <c r="D138" s="1696"/>
      <c r="E138" s="1696"/>
      <c r="F138" s="1696"/>
      <c r="G138" s="1696"/>
      <c r="H138" s="1696"/>
      <c r="I138" s="1696"/>
      <c r="J138" s="1696"/>
    </row>
    <row r="139" spans="1:11" ht="21.95" customHeight="1" x14ac:dyDescent="0.25">
      <c r="A139" s="1781" t="s">
        <v>106</v>
      </c>
      <c r="B139" s="1698" t="s">
        <v>77</v>
      </c>
      <c r="C139" s="1698"/>
      <c r="D139" s="1698"/>
      <c r="E139" s="1781" t="s">
        <v>82</v>
      </c>
      <c r="F139" s="1783" t="s">
        <v>78</v>
      </c>
      <c r="G139" s="1783" t="s">
        <v>522</v>
      </c>
      <c r="H139" s="1698" t="s">
        <v>104</v>
      </c>
      <c r="I139" s="1698"/>
      <c r="J139" s="1698"/>
    </row>
    <row r="140" spans="1:11" ht="25.15" customHeight="1" x14ac:dyDescent="0.25">
      <c r="A140" s="1781"/>
      <c r="B140" s="1698"/>
      <c r="C140" s="1698"/>
      <c r="D140" s="1698"/>
      <c r="E140" s="1781"/>
      <c r="F140" s="1783"/>
      <c r="G140" s="1783"/>
      <c r="H140" s="55">
        <f>H14</f>
        <v>2026</v>
      </c>
      <c r="I140" s="55">
        <f t="shared" ref="I140:J140" si="32">I14</f>
        <v>2027</v>
      </c>
      <c r="J140" s="55">
        <f t="shared" si="32"/>
        <v>2028</v>
      </c>
    </row>
    <row r="141" spans="1:11" ht="15.95" customHeight="1" x14ac:dyDescent="0.25">
      <c r="A141" s="68">
        <v>1</v>
      </c>
      <c r="B141" s="1887">
        <v>2</v>
      </c>
      <c r="C141" s="1887"/>
      <c r="D141" s="1887"/>
      <c r="E141" s="69">
        <v>3</v>
      </c>
      <c r="F141" s="69">
        <v>4</v>
      </c>
      <c r="G141" s="69">
        <v>5</v>
      </c>
      <c r="H141" s="97">
        <v>6</v>
      </c>
      <c r="I141" s="97">
        <v>7</v>
      </c>
      <c r="J141" s="97">
        <v>8</v>
      </c>
    </row>
    <row r="142" spans="1:11" ht="19.5" hidden="1" customHeight="1" x14ac:dyDescent="0.25">
      <c r="A142" s="27"/>
      <c r="B142" s="1842" t="s">
        <v>940</v>
      </c>
      <c r="C142" s="1843"/>
      <c r="D142" s="1844"/>
      <c r="E142" s="1310" t="s">
        <v>125</v>
      </c>
      <c r="F142" s="530" t="e">
        <f t="shared" ref="F142:F146" si="33">H142/G142</f>
        <v>#DIV/0!</v>
      </c>
      <c r="G142" s="1311"/>
      <c r="H142" s="1312"/>
      <c r="I142" s="1312"/>
      <c r="J142" s="1312"/>
      <c r="K142" s="58"/>
    </row>
    <row r="143" spans="1:11" ht="19.5" hidden="1" customHeight="1" x14ac:dyDescent="0.25">
      <c r="A143" s="27"/>
      <c r="B143" s="2035"/>
      <c r="C143" s="2036"/>
      <c r="D143" s="2037"/>
      <c r="E143" s="1310"/>
      <c r="F143" s="530" t="e">
        <f t="shared" si="33"/>
        <v>#DIV/0!</v>
      </c>
      <c r="G143" s="1311"/>
      <c r="H143" s="1312"/>
      <c r="I143" s="1312"/>
      <c r="J143" s="1312"/>
      <c r="K143" s="58"/>
    </row>
    <row r="144" spans="1:11" ht="19.5" hidden="1" customHeight="1" x14ac:dyDescent="0.25">
      <c r="A144" s="27"/>
      <c r="B144" s="2035"/>
      <c r="C144" s="2036"/>
      <c r="D144" s="2037"/>
      <c r="E144" s="1313"/>
      <c r="F144" s="530" t="e">
        <f t="shared" si="33"/>
        <v>#DIV/0!</v>
      </c>
      <c r="G144" s="1311"/>
      <c r="H144" s="1312"/>
      <c r="I144" s="1312"/>
      <c r="J144" s="1312"/>
      <c r="K144" s="58"/>
    </row>
    <row r="145" spans="1:11" ht="19.5" customHeight="1" x14ac:dyDescent="0.25">
      <c r="A145" s="27"/>
      <c r="B145" s="1845" t="s">
        <v>503</v>
      </c>
      <c r="C145" s="1846"/>
      <c r="D145" s="1847"/>
      <c r="E145" s="1324" t="s">
        <v>768</v>
      </c>
      <c r="F145" s="530">
        <f t="shared" si="33"/>
        <v>98280</v>
      </c>
      <c r="G145" s="1311">
        <v>9.91</v>
      </c>
      <c r="H145" s="1312">
        <v>973954.8</v>
      </c>
      <c r="I145" s="1312">
        <v>973954.8</v>
      </c>
      <c r="J145" s="1312">
        <v>973954.8</v>
      </c>
      <c r="K145" s="58"/>
    </row>
    <row r="146" spans="1:11" ht="19.5" customHeight="1" x14ac:dyDescent="0.25">
      <c r="A146" s="27"/>
      <c r="B146" s="1845" t="s">
        <v>534</v>
      </c>
      <c r="C146" s="1846"/>
      <c r="D146" s="1847"/>
      <c r="E146" s="1314" t="s">
        <v>767</v>
      </c>
      <c r="F146" s="530">
        <f t="shared" si="33"/>
        <v>509.83746275727742</v>
      </c>
      <c r="G146" s="1311">
        <v>4749.25</v>
      </c>
      <c r="H146" s="1312">
        <v>2421345.5699999998</v>
      </c>
      <c r="I146" s="1312">
        <v>2496959.65</v>
      </c>
      <c r="J146" s="1312">
        <v>2542506.02</v>
      </c>
      <c r="K146" s="58"/>
    </row>
    <row r="147" spans="1:11" ht="19.5" hidden="1" customHeight="1" x14ac:dyDescent="0.25">
      <c r="A147" s="27"/>
      <c r="B147" s="1752" t="s">
        <v>833</v>
      </c>
      <c r="C147" s="1753"/>
      <c r="D147" s="1754"/>
      <c r="E147" s="1325" t="s">
        <v>125</v>
      </c>
      <c r="F147" s="530" t="e">
        <f>H147/G147</f>
        <v>#DIV/0!</v>
      </c>
      <c r="G147" s="1311"/>
      <c r="H147" s="1312"/>
      <c r="I147" s="1312"/>
      <c r="J147" s="1312"/>
      <c r="K147" s="58"/>
    </row>
    <row r="148" spans="1:11" ht="19.5" customHeight="1" x14ac:dyDescent="0.25">
      <c r="A148" s="1326"/>
      <c r="B148" s="2038" t="s">
        <v>119</v>
      </c>
      <c r="C148" s="2039"/>
      <c r="D148" s="2040"/>
      <c r="E148" s="1327" t="s">
        <v>745</v>
      </c>
      <c r="F148" s="1328">
        <f t="shared" ref="F148:F152" si="34">H148/G148</f>
        <v>3435</v>
      </c>
      <c r="G148" s="1311">
        <v>58.58</v>
      </c>
      <c r="H148" s="1312">
        <v>201222.3</v>
      </c>
      <c r="I148" s="1312">
        <v>198577.35</v>
      </c>
      <c r="J148" s="1312">
        <v>204479.45</v>
      </c>
      <c r="K148" s="58"/>
    </row>
    <row r="149" spans="1:11" ht="19.5" customHeight="1" x14ac:dyDescent="0.25">
      <c r="A149" s="1326"/>
      <c r="B149" s="2038" t="s">
        <v>56</v>
      </c>
      <c r="C149" s="2039"/>
      <c r="D149" s="2040"/>
      <c r="E149" s="1327" t="s">
        <v>745</v>
      </c>
      <c r="F149" s="1328">
        <f t="shared" si="34"/>
        <v>3435</v>
      </c>
      <c r="G149" s="1311">
        <v>54.93</v>
      </c>
      <c r="H149" s="1312">
        <v>188684.55</v>
      </c>
      <c r="I149" s="1312">
        <v>189113.93</v>
      </c>
      <c r="J149" s="1312">
        <v>194129.03</v>
      </c>
      <c r="K149" s="58"/>
    </row>
    <row r="150" spans="1:11" ht="19.5" customHeight="1" x14ac:dyDescent="0.25">
      <c r="A150" s="1326"/>
      <c r="B150" s="2038" t="s">
        <v>744</v>
      </c>
      <c r="C150" s="2039"/>
      <c r="D150" s="2040"/>
      <c r="E150" s="1327" t="s">
        <v>745</v>
      </c>
      <c r="F150" s="1328">
        <f t="shared" si="34"/>
        <v>3435.0001820498815</v>
      </c>
      <c r="G150" s="1322">
        <f>G149*0.5</f>
        <v>27.465</v>
      </c>
      <c r="H150" s="1312">
        <v>94342.28</v>
      </c>
      <c r="I150" s="1312">
        <v>94556.96</v>
      </c>
      <c r="J150" s="1312">
        <v>97064.51</v>
      </c>
      <c r="K150" s="58"/>
    </row>
    <row r="151" spans="1:11" ht="19.5" customHeight="1" x14ac:dyDescent="0.25">
      <c r="A151" s="621"/>
      <c r="B151" s="1315"/>
      <c r="C151" s="1316"/>
      <c r="D151" s="1317" t="s">
        <v>980</v>
      </c>
      <c r="E151" s="1318" t="s">
        <v>117</v>
      </c>
      <c r="F151" s="1319" t="s">
        <v>117</v>
      </c>
      <c r="G151" s="1319" t="s">
        <v>117</v>
      </c>
      <c r="H151" s="1320">
        <f>SUM(H148:H150)</f>
        <v>484249.13</v>
      </c>
      <c r="I151" s="1320">
        <f t="shared" ref="I151:J151" si="35">SUM(I148:I150)</f>
        <v>482248.24000000005</v>
      </c>
      <c r="J151" s="1320">
        <f t="shared" si="35"/>
        <v>495672.99</v>
      </c>
      <c r="K151" s="58"/>
    </row>
    <row r="152" spans="1:11" ht="17.100000000000001" hidden="1" customHeight="1" thickBot="1" x14ac:dyDescent="0.3">
      <c r="A152" s="27"/>
      <c r="B152" s="1752"/>
      <c r="C152" s="1753"/>
      <c r="D152" s="1754"/>
      <c r="E152" s="1321"/>
      <c r="F152" s="530" t="e">
        <f t="shared" si="34"/>
        <v>#DIV/0!</v>
      </c>
      <c r="G152" s="1322"/>
      <c r="H152" s="530"/>
      <c r="I152" s="530"/>
      <c r="J152" s="530"/>
      <c r="K152" s="58"/>
    </row>
    <row r="153" spans="1:11" ht="20.45" customHeight="1" x14ac:dyDescent="0.25">
      <c r="A153" s="1637" t="s">
        <v>502</v>
      </c>
      <c r="B153" s="1638"/>
      <c r="C153" s="1638"/>
      <c r="D153" s="1638"/>
      <c r="E153" s="1638"/>
      <c r="F153" s="1638"/>
      <c r="G153" s="1639"/>
      <c r="H153" s="8">
        <f>SUM(H142:H150)</f>
        <v>3879549.4999999995</v>
      </c>
      <c r="I153" s="8">
        <f t="shared" ref="I153:J153" si="36">SUM(I142:I150)</f>
        <v>3953162.6900000004</v>
      </c>
      <c r="J153" s="8">
        <f t="shared" si="36"/>
        <v>4012133.81</v>
      </c>
    </row>
    <row r="154" spans="1:11" ht="12" customHeight="1" x14ac:dyDescent="0.25">
      <c r="A154" s="57"/>
      <c r="B154" s="57"/>
      <c r="C154" s="57"/>
      <c r="D154" s="57"/>
      <c r="E154" s="57"/>
      <c r="F154" s="57"/>
      <c r="G154" s="57"/>
    </row>
    <row r="155" spans="1:11" ht="30.95" hidden="1" customHeight="1" x14ac:dyDescent="0.25">
      <c r="A155" s="1949" t="s">
        <v>425</v>
      </c>
      <c r="B155" s="1949"/>
      <c r="C155" s="1949"/>
      <c r="D155" s="1949"/>
      <c r="E155" s="1949"/>
      <c r="F155" s="1949"/>
      <c r="G155" s="1949"/>
      <c r="H155" s="1949"/>
      <c r="I155" s="1949"/>
      <c r="J155" s="1949"/>
    </row>
    <row r="156" spans="1:11" ht="21.95" hidden="1" customHeight="1" x14ac:dyDescent="0.25">
      <c r="A156" s="1779" t="s">
        <v>106</v>
      </c>
      <c r="B156" s="1781" t="s">
        <v>0</v>
      </c>
      <c r="C156" s="1781" t="s">
        <v>105</v>
      </c>
      <c r="D156" s="1698" t="s">
        <v>77</v>
      </c>
      <c r="E156" s="1781" t="s">
        <v>82</v>
      </c>
      <c r="F156" s="1782" t="s">
        <v>35</v>
      </c>
      <c r="G156" s="1783" t="s">
        <v>111</v>
      </c>
      <c r="H156" s="1698" t="s">
        <v>104</v>
      </c>
      <c r="I156" s="1698"/>
      <c r="J156" s="1698"/>
    </row>
    <row r="157" spans="1:11" ht="29.25" hidden="1" customHeight="1" x14ac:dyDescent="0.25">
      <c r="A157" s="1780"/>
      <c r="B157" s="1781"/>
      <c r="C157" s="1781"/>
      <c r="D157" s="1698"/>
      <c r="E157" s="1781"/>
      <c r="F157" s="1782"/>
      <c r="G157" s="1783"/>
      <c r="H157" s="55">
        <f>H14</f>
        <v>2026</v>
      </c>
      <c r="I157" s="55">
        <f t="shared" ref="I157:J157" si="37">I14</f>
        <v>2027</v>
      </c>
      <c r="J157" s="55">
        <f t="shared" si="37"/>
        <v>2028</v>
      </c>
    </row>
    <row r="158" spans="1:11" ht="19.5" hidden="1" customHeight="1" x14ac:dyDescent="0.25">
      <c r="A158" s="1826">
        <v>1</v>
      </c>
      <c r="B158" s="1829">
        <v>226</v>
      </c>
      <c r="C158" s="1832" t="s">
        <v>10</v>
      </c>
      <c r="D158" s="276"/>
      <c r="E158" s="66" t="s">
        <v>95</v>
      </c>
      <c r="F158" s="60"/>
      <c r="G158" s="67" t="e">
        <f>H158/F158</f>
        <v>#DIV/0!</v>
      </c>
      <c r="H158" s="56"/>
      <c r="I158" s="56"/>
      <c r="J158" s="56"/>
    </row>
    <row r="159" spans="1:11" ht="19.5" hidden="1" customHeight="1" x14ac:dyDescent="0.25">
      <c r="A159" s="1827"/>
      <c r="B159" s="1830"/>
      <c r="C159" s="1833"/>
      <c r="D159" s="276"/>
      <c r="E159" s="66" t="s">
        <v>95</v>
      </c>
      <c r="F159" s="60"/>
      <c r="G159" s="67" t="e">
        <f t="shared" ref="G159:G161" si="38">H159/F159</f>
        <v>#DIV/0!</v>
      </c>
      <c r="H159" s="56"/>
      <c r="I159" s="56"/>
      <c r="J159" s="56"/>
    </row>
    <row r="160" spans="1:11" ht="19.5" hidden="1" customHeight="1" x14ac:dyDescent="0.25">
      <c r="A160" s="1827"/>
      <c r="B160" s="1830"/>
      <c r="C160" s="1833"/>
      <c r="D160" s="276"/>
      <c r="E160" s="66" t="s">
        <v>95</v>
      </c>
      <c r="F160" s="60"/>
      <c r="G160" s="67" t="e">
        <f t="shared" si="38"/>
        <v>#DIV/0!</v>
      </c>
      <c r="H160" s="56"/>
      <c r="I160" s="56"/>
      <c r="J160" s="56"/>
    </row>
    <row r="161" spans="1:10" ht="19.5" hidden="1" customHeight="1" x14ac:dyDescent="0.25">
      <c r="A161" s="1827"/>
      <c r="B161" s="1830"/>
      <c r="C161" s="1833"/>
      <c r="D161" s="276"/>
      <c r="E161" s="66" t="s">
        <v>95</v>
      </c>
      <c r="F161" s="60"/>
      <c r="G161" s="67" t="e">
        <f t="shared" si="38"/>
        <v>#DIV/0!</v>
      </c>
      <c r="H161" s="56"/>
      <c r="I161" s="56"/>
      <c r="J161" s="56"/>
    </row>
    <row r="162" spans="1:10" ht="20.45" hidden="1" customHeight="1" x14ac:dyDescent="0.25">
      <c r="A162" s="1828"/>
      <c r="B162" s="1831"/>
      <c r="C162" s="1834"/>
      <c r="D162" s="1835" t="s">
        <v>345</v>
      </c>
      <c r="E162" s="1836"/>
      <c r="F162" s="1836"/>
      <c r="G162" s="1837"/>
      <c r="H162" s="218">
        <f>SUM(H158:H161)</f>
        <v>0</v>
      </c>
      <c r="I162" s="218">
        <f t="shared" ref="I162:J162" si="39">SUM(I158:I161)</f>
        <v>0</v>
      </c>
      <c r="J162" s="218">
        <f t="shared" si="39"/>
        <v>0</v>
      </c>
    </row>
    <row r="163" spans="1:10" ht="19.5" hidden="1" customHeight="1" x14ac:dyDescent="0.25">
      <c r="A163" s="1826">
        <v>2</v>
      </c>
      <c r="B163" s="1829">
        <v>310</v>
      </c>
      <c r="C163" s="1832" t="s">
        <v>294</v>
      </c>
      <c r="D163" s="277"/>
      <c r="E163" s="66" t="s">
        <v>95</v>
      </c>
      <c r="F163" s="60"/>
      <c r="G163" s="67" t="e">
        <f>H163/F163</f>
        <v>#DIV/0!</v>
      </c>
      <c r="H163" s="56"/>
      <c r="I163" s="56"/>
      <c r="J163" s="56"/>
    </row>
    <row r="164" spans="1:10" ht="19.5" hidden="1" customHeight="1" x14ac:dyDescent="0.25">
      <c r="A164" s="1827"/>
      <c r="B164" s="1830"/>
      <c r="C164" s="1833"/>
      <c r="D164" s="277"/>
      <c r="E164" s="66" t="s">
        <v>95</v>
      </c>
      <c r="F164" s="60"/>
      <c r="G164" s="67" t="e">
        <f t="shared" ref="G164:G166" si="40">H164/F164</f>
        <v>#DIV/0!</v>
      </c>
      <c r="H164" s="56"/>
      <c r="I164" s="56"/>
      <c r="J164" s="56"/>
    </row>
    <row r="165" spans="1:10" ht="19.5" hidden="1" customHeight="1" x14ac:dyDescent="0.25">
      <c r="A165" s="1827"/>
      <c r="B165" s="1830"/>
      <c r="C165" s="1833"/>
      <c r="D165" s="277"/>
      <c r="E165" s="66" t="s">
        <v>95</v>
      </c>
      <c r="F165" s="60"/>
      <c r="G165" s="67" t="e">
        <f t="shared" si="40"/>
        <v>#DIV/0!</v>
      </c>
      <c r="H165" s="56"/>
      <c r="I165" s="56"/>
      <c r="J165" s="56"/>
    </row>
    <row r="166" spans="1:10" ht="19.5" hidden="1" customHeight="1" x14ac:dyDescent="0.25">
      <c r="A166" s="1827"/>
      <c r="B166" s="1830"/>
      <c r="C166" s="1833"/>
      <c r="D166" s="277"/>
      <c r="E166" s="66" t="s">
        <v>95</v>
      </c>
      <c r="F166" s="60"/>
      <c r="G166" s="67" t="e">
        <f t="shared" si="40"/>
        <v>#DIV/0!</v>
      </c>
      <c r="H166" s="56"/>
      <c r="I166" s="56"/>
      <c r="J166" s="56"/>
    </row>
    <row r="167" spans="1:10" ht="20.45" hidden="1" customHeight="1" x14ac:dyDescent="0.25">
      <c r="A167" s="1828"/>
      <c r="B167" s="1831"/>
      <c r="C167" s="1834"/>
      <c r="D167" s="1835" t="s">
        <v>373</v>
      </c>
      <c r="E167" s="1836"/>
      <c r="F167" s="1836"/>
      <c r="G167" s="1837"/>
      <c r="H167" s="218">
        <f>SUM(H163:H166)</f>
        <v>0</v>
      </c>
      <c r="I167" s="218">
        <f t="shared" ref="I167:J167" si="41">SUM(I163:I166)</f>
        <v>0</v>
      </c>
      <c r="J167" s="218">
        <f t="shared" si="41"/>
        <v>0</v>
      </c>
    </row>
    <row r="168" spans="1:10" ht="20.45" hidden="1" customHeight="1" x14ac:dyDescent="0.25">
      <c r="A168" s="1637" t="s">
        <v>275</v>
      </c>
      <c r="B168" s="1638"/>
      <c r="C168" s="1638"/>
      <c r="D168" s="1638"/>
      <c r="E168" s="1638"/>
      <c r="F168" s="1638"/>
      <c r="G168" s="1639"/>
      <c r="H168" s="8">
        <f>H162+H167</f>
        <v>0</v>
      </c>
      <c r="I168" s="8">
        <f t="shared" ref="I168:J168" si="42">I162+I167</f>
        <v>0</v>
      </c>
      <c r="J168" s="8">
        <f t="shared" si="42"/>
        <v>0</v>
      </c>
    </row>
    <row r="169" spans="1:10" ht="12" hidden="1" customHeight="1" x14ac:dyDescent="0.25"/>
    <row r="170" spans="1:10" ht="21.95" customHeight="1" x14ac:dyDescent="0.25">
      <c r="A170" s="2020" t="s">
        <v>426</v>
      </c>
      <c r="B170" s="2020"/>
      <c r="C170" s="2020"/>
      <c r="D170" s="2020"/>
      <c r="E170" s="2020"/>
      <c r="F170" s="2020"/>
      <c r="G170" s="2020"/>
      <c r="H170" s="2020"/>
      <c r="I170" s="2020"/>
      <c r="J170" s="2021"/>
    </row>
    <row r="171" spans="1:10" ht="21.95" customHeight="1" x14ac:dyDescent="0.25">
      <c r="B171" s="1919" t="s">
        <v>39</v>
      </c>
      <c r="C171" s="1919"/>
      <c r="D171" s="1919"/>
      <c r="E171" s="1919"/>
      <c r="F171" s="1919"/>
      <c r="G171" s="1919"/>
      <c r="H171" s="1919"/>
      <c r="I171" s="1919"/>
      <c r="J171" s="1919"/>
    </row>
    <row r="172" spans="1:10" ht="21.95" customHeight="1" x14ac:dyDescent="0.25">
      <c r="A172" s="1781" t="s">
        <v>106</v>
      </c>
      <c r="B172" s="1698" t="s">
        <v>113</v>
      </c>
      <c r="C172" s="1698"/>
      <c r="D172" s="1698"/>
      <c r="E172" s="1782" t="s">
        <v>90</v>
      </c>
      <c r="F172" s="1782" t="s">
        <v>91</v>
      </c>
      <c r="G172" s="1783" t="s">
        <v>114</v>
      </c>
      <c r="H172" s="1698" t="s">
        <v>104</v>
      </c>
      <c r="I172" s="1698"/>
      <c r="J172" s="1698"/>
    </row>
    <row r="173" spans="1:10" ht="23.1" customHeight="1" x14ac:dyDescent="0.25">
      <c r="A173" s="1781"/>
      <c r="B173" s="1698"/>
      <c r="C173" s="1698"/>
      <c r="D173" s="1698"/>
      <c r="E173" s="1782"/>
      <c r="F173" s="1782"/>
      <c r="G173" s="1783"/>
      <c r="H173" s="55">
        <f>H14</f>
        <v>2026</v>
      </c>
      <c r="I173" s="55">
        <f t="shared" ref="I173:J173" si="43">I14</f>
        <v>2027</v>
      </c>
      <c r="J173" s="55">
        <f t="shared" si="43"/>
        <v>2028</v>
      </c>
    </row>
    <row r="174" spans="1:10" ht="15.95" customHeight="1" x14ac:dyDescent="0.25">
      <c r="A174" s="68">
        <v>1</v>
      </c>
      <c r="B174" s="1887">
        <v>2</v>
      </c>
      <c r="C174" s="1887"/>
      <c r="D174" s="1887"/>
      <c r="E174" s="69">
        <v>3</v>
      </c>
      <c r="F174" s="69">
        <v>4</v>
      </c>
      <c r="G174" s="69">
        <v>5</v>
      </c>
      <c r="H174" s="97">
        <v>6</v>
      </c>
      <c r="I174" s="97">
        <v>7</v>
      </c>
      <c r="J174" s="97">
        <v>8</v>
      </c>
    </row>
    <row r="175" spans="1:10" ht="18.399999999999999" customHeight="1" x14ac:dyDescent="0.25">
      <c r="A175" s="16"/>
      <c r="B175" s="1723" t="s">
        <v>41</v>
      </c>
      <c r="C175" s="1724"/>
      <c r="D175" s="1725"/>
      <c r="E175" s="60">
        <v>3</v>
      </c>
      <c r="F175" s="60">
        <v>12</v>
      </c>
      <c r="G175" s="6">
        <f>H175/F175/E175</f>
        <v>500</v>
      </c>
      <c r="H175" s="56">
        <v>18000</v>
      </c>
      <c r="I175" s="56">
        <v>18000</v>
      </c>
      <c r="J175" s="56">
        <v>18000</v>
      </c>
    </row>
    <row r="176" spans="1:10" ht="18.399999999999999" customHeight="1" x14ac:dyDescent="0.25">
      <c r="A176" s="16"/>
      <c r="B176" s="1723" t="s">
        <v>539</v>
      </c>
      <c r="C176" s="1724"/>
      <c r="D176" s="1725"/>
      <c r="E176" s="60">
        <v>1</v>
      </c>
      <c r="F176" s="60">
        <v>12</v>
      </c>
      <c r="G176" s="6">
        <f>H176/F176/E176</f>
        <v>3500</v>
      </c>
      <c r="H176" s="56">
        <v>42000</v>
      </c>
      <c r="I176" s="56">
        <v>42000</v>
      </c>
      <c r="J176" s="56">
        <v>42000</v>
      </c>
    </row>
    <row r="177" spans="1:10" ht="18.399999999999999" hidden="1" customHeight="1" thickBot="1" x14ac:dyDescent="0.3">
      <c r="A177" s="16"/>
      <c r="B177" s="1723" t="s">
        <v>43</v>
      </c>
      <c r="C177" s="1724"/>
      <c r="D177" s="1725"/>
      <c r="E177" s="60"/>
      <c r="F177" s="60"/>
      <c r="G177" s="6" t="e">
        <f t="shared" ref="G177:G184" si="44">H177/F177/E177</f>
        <v>#DIV/0!</v>
      </c>
      <c r="H177" s="56"/>
      <c r="I177" s="56"/>
      <c r="J177" s="56"/>
    </row>
    <row r="178" spans="1:10" ht="18.399999999999999" hidden="1" customHeight="1" x14ac:dyDescent="0.25">
      <c r="A178" s="16"/>
      <c r="B178" s="1723" t="s">
        <v>540</v>
      </c>
      <c r="C178" s="1724"/>
      <c r="D178" s="1725"/>
      <c r="E178" s="60"/>
      <c r="F178" s="60"/>
      <c r="G178" s="6" t="e">
        <f t="shared" si="44"/>
        <v>#DIV/0!</v>
      </c>
      <c r="H178" s="56"/>
      <c r="I178" s="56"/>
      <c r="J178" s="56"/>
    </row>
    <row r="179" spans="1:10" ht="18.399999999999999" hidden="1" customHeight="1" x14ac:dyDescent="0.25">
      <c r="A179" s="16"/>
      <c r="B179" s="1723" t="s">
        <v>83</v>
      </c>
      <c r="C179" s="1724"/>
      <c r="D179" s="1725"/>
      <c r="E179" s="60"/>
      <c r="F179" s="60"/>
      <c r="G179" s="6" t="e">
        <f t="shared" si="44"/>
        <v>#DIV/0!</v>
      </c>
      <c r="H179" s="56"/>
      <c r="I179" s="56"/>
      <c r="J179" s="56"/>
    </row>
    <row r="180" spans="1:10" ht="18.399999999999999" hidden="1" customHeight="1" x14ac:dyDescent="0.25">
      <c r="A180" s="16"/>
      <c r="B180" s="1692" t="s">
        <v>652</v>
      </c>
      <c r="C180" s="1693"/>
      <c r="D180" s="1694"/>
      <c r="E180" s="60"/>
      <c r="F180" s="60"/>
      <c r="G180" s="16" t="e">
        <f>H180/F180/E180</f>
        <v>#DIV/0!</v>
      </c>
      <c r="H180" s="56"/>
      <c r="I180" s="56"/>
      <c r="J180" s="56"/>
    </row>
    <row r="181" spans="1:10" ht="30.95" hidden="1" customHeight="1" thickBot="1" x14ac:dyDescent="0.3">
      <c r="A181" s="16"/>
      <c r="B181" s="1817" t="s">
        <v>40</v>
      </c>
      <c r="C181" s="1818"/>
      <c r="D181" s="1819"/>
      <c r="E181" s="60"/>
      <c r="F181" s="60"/>
      <c r="G181" s="6" t="e">
        <f t="shared" si="44"/>
        <v>#DIV/0!</v>
      </c>
      <c r="H181" s="56"/>
      <c r="I181" s="56"/>
      <c r="J181" s="70"/>
    </row>
    <row r="182" spans="1:10" ht="18.399999999999999" hidden="1" customHeight="1" x14ac:dyDescent="0.25">
      <c r="A182" s="16"/>
      <c r="B182" s="1896"/>
      <c r="C182" s="1897"/>
      <c r="D182" s="1898"/>
      <c r="E182" s="60"/>
      <c r="F182" s="60"/>
      <c r="G182" s="6" t="e">
        <f t="shared" si="44"/>
        <v>#DIV/0!</v>
      </c>
      <c r="H182" s="56"/>
      <c r="I182" s="56"/>
      <c r="J182" s="70"/>
    </row>
    <row r="183" spans="1:10" ht="18.399999999999999" hidden="1" customHeight="1" x14ac:dyDescent="0.25">
      <c r="A183" s="16"/>
      <c r="B183" s="1896"/>
      <c r="C183" s="1897"/>
      <c r="D183" s="1898"/>
      <c r="E183" s="60"/>
      <c r="F183" s="60"/>
      <c r="G183" s="6" t="e">
        <f t="shared" si="44"/>
        <v>#DIV/0!</v>
      </c>
      <c r="H183" s="56"/>
      <c r="I183" s="56"/>
      <c r="J183" s="70"/>
    </row>
    <row r="184" spans="1:10" ht="18.399999999999999" hidden="1" customHeight="1" thickBot="1" x14ac:dyDescent="0.3">
      <c r="A184" s="16"/>
      <c r="B184" s="1896"/>
      <c r="C184" s="1897"/>
      <c r="D184" s="1898"/>
      <c r="E184" s="60"/>
      <c r="F184" s="60"/>
      <c r="G184" s="6" t="e">
        <f t="shared" si="44"/>
        <v>#DIV/0!</v>
      </c>
      <c r="H184" s="56"/>
      <c r="I184" s="56"/>
      <c r="J184" s="56"/>
    </row>
    <row r="185" spans="1:10" ht="20.45" customHeight="1" x14ac:dyDescent="0.25">
      <c r="A185" s="2026" t="s">
        <v>47</v>
      </c>
      <c r="B185" s="2027"/>
      <c r="C185" s="2027"/>
      <c r="D185" s="2027"/>
      <c r="E185" s="2027"/>
      <c r="F185" s="2027"/>
      <c r="G185" s="2028"/>
      <c r="H185" s="8">
        <f>SUM(H175:H184)</f>
        <v>60000</v>
      </c>
      <c r="I185" s="8">
        <f t="shared" ref="I185:J185" si="45">SUM(I175:I184)</f>
        <v>60000</v>
      </c>
      <c r="J185" s="8">
        <f t="shared" si="45"/>
        <v>60000</v>
      </c>
    </row>
    <row r="186" spans="1:10" ht="12" customHeight="1" x14ac:dyDescent="0.25"/>
    <row r="187" spans="1:10" ht="21.95" hidden="1" customHeight="1" x14ac:dyDescent="0.25">
      <c r="B187" s="1919" t="s">
        <v>48</v>
      </c>
      <c r="C187" s="1919"/>
      <c r="D187" s="1919"/>
      <c r="E187" s="1919"/>
      <c r="F187" s="1919"/>
      <c r="G187" s="1919"/>
      <c r="H187" s="1919"/>
      <c r="I187" s="1919"/>
      <c r="J187" s="1919"/>
    </row>
    <row r="188" spans="1:10" ht="21.95" hidden="1" customHeight="1" x14ac:dyDescent="0.25">
      <c r="A188" s="1781" t="s">
        <v>106</v>
      </c>
      <c r="B188" s="1698" t="s">
        <v>77</v>
      </c>
      <c r="C188" s="1698"/>
      <c r="D188" s="1698"/>
      <c r="E188" s="1756" t="s">
        <v>869</v>
      </c>
      <c r="F188" s="1756" t="s">
        <v>35</v>
      </c>
      <c r="G188" s="1794" t="s">
        <v>111</v>
      </c>
      <c r="H188" s="1698" t="s">
        <v>104</v>
      </c>
      <c r="I188" s="1698"/>
      <c r="J188" s="1698"/>
    </row>
    <row r="189" spans="1:10" ht="34.700000000000003" hidden="1" customHeight="1" x14ac:dyDescent="0.25">
      <c r="A189" s="1781"/>
      <c r="B189" s="1698"/>
      <c r="C189" s="1698"/>
      <c r="D189" s="1698"/>
      <c r="E189" s="1756"/>
      <c r="F189" s="1756"/>
      <c r="G189" s="1794"/>
      <c r="H189" s="55">
        <f>H14</f>
        <v>2026</v>
      </c>
      <c r="I189" s="55">
        <f t="shared" ref="I189:J189" si="46">I14</f>
        <v>2027</v>
      </c>
      <c r="J189" s="55">
        <f t="shared" si="46"/>
        <v>2028</v>
      </c>
    </row>
    <row r="190" spans="1:10" ht="15.95" hidden="1" customHeight="1" x14ac:dyDescent="0.25">
      <c r="A190" s="68">
        <v>1</v>
      </c>
      <c r="B190" s="1887">
        <v>2</v>
      </c>
      <c r="C190" s="1887"/>
      <c r="D190" s="1887"/>
      <c r="E190" s="69">
        <v>3</v>
      </c>
      <c r="F190" s="69">
        <v>4</v>
      </c>
      <c r="G190" s="69">
        <v>5</v>
      </c>
      <c r="H190" s="97">
        <v>6</v>
      </c>
      <c r="I190" s="97">
        <v>7</v>
      </c>
      <c r="J190" s="97">
        <v>8</v>
      </c>
    </row>
    <row r="191" spans="1:10" ht="17.850000000000001" hidden="1" customHeight="1" x14ac:dyDescent="0.25">
      <c r="A191" s="16"/>
      <c r="B191" s="1896" t="s">
        <v>50</v>
      </c>
      <c r="C191" s="1897"/>
      <c r="D191" s="1898"/>
      <c r="E191" s="60"/>
      <c r="F191" s="1058"/>
      <c r="G191" s="1059" t="e">
        <f>H191/F191</f>
        <v>#DIV/0!</v>
      </c>
      <c r="H191" s="56"/>
      <c r="I191" s="56"/>
      <c r="J191" s="56"/>
    </row>
    <row r="192" spans="1:10" ht="17.850000000000001" hidden="1" customHeight="1" x14ac:dyDescent="0.25">
      <c r="A192" s="16"/>
      <c r="B192" s="1896" t="s">
        <v>51</v>
      </c>
      <c r="C192" s="1897"/>
      <c r="D192" s="1898"/>
      <c r="E192" s="60"/>
      <c r="F192" s="1058"/>
      <c r="G192" s="1059" t="e">
        <f t="shared" ref="G192:G193" si="47">H192/F192</f>
        <v>#DIV/0!</v>
      </c>
      <c r="H192" s="56"/>
      <c r="I192" s="56"/>
      <c r="J192" s="56"/>
    </row>
    <row r="193" spans="1:16" ht="29.65" hidden="1" customHeight="1" thickBot="1" x14ac:dyDescent="0.3">
      <c r="A193" s="16"/>
      <c r="B193" s="1940" t="s">
        <v>9</v>
      </c>
      <c r="C193" s="1941"/>
      <c r="D193" s="1942"/>
      <c r="E193" s="60"/>
      <c r="F193" s="1058"/>
      <c r="G193" s="1059" t="e">
        <f t="shared" si="47"/>
        <v>#DIV/0!</v>
      </c>
      <c r="H193" s="56"/>
      <c r="I193" s="56"/>
      <c r="J193" s="56"/>
    </row>
    <row r="194" spans="1:16" ht="20.45" hidden="1" customHeight="1" thickBot="1" x14ac:dyDescent="0.3">
      <c r="A194" s="1637" t="s">
        <v>52</v>
      </c>
      <c r="B194" s="1638"/>
      <c r="C194" s="1638"/>
      <c r="D194" s="1638"/>
      <c r="E194" s="1638"/>
      <c r="F194" s="1638"/>
      <c r="G194" s="1639"/>
      <c r="H194" s="8">
        <f>SUM(H191:H193)</f>
        <v>0</v>
      </c>
      <c r="I194" s="8">
        <f>SUM(I191:I193)</f>
        <v>0</v>
      </c>
      <c r="J194" s="8">
        <f>SUM(J191:J193)</f>
        <v>0</v>
      </c>
    </row>
    <row r="195" spans="1:16" ht="12" hidden="1" customHeight="1" x14ac:dyDescent="0.25"/>
    <row r="196" spans="1:16" ht="21.95" customHeight="1" x14ac:dyDescent="0.25">
      <c r="B196" s="2041" t="s">
        <v>118</v>
      </c>
      <c r="C196" s="2041"/>
      <c r="D196" s="2041"/>
      <c r="E196" s="2041"/>
      <c r="F196" s="2041"/>
      <c r="G196" s="2041"/>
      <c r="H196" s="2041"/>
      <c r="I196" s="2041"/>
      <c r="J196" s="2041"/>
    </row>
    <row r="197" spans="1:16" ht="21.95" customHeight="1" x14ac:dyDescent="0.25">
      <c r="A197" s="1781" t="s">
        <v>106</v>
      </c>
      <c r="B197" s="1698" t="s">
        <v>77</v>
      </c>
      <c r="C197" s="1698"/>
      <c r="D197" s="1698"/>
      <c r="E197" s="1781" t="s">
        <v>82</v>
      </c>
      <c r="F197" s="1783" t="s">
        <v>78</v>
      </c>
      <c r="G197" s="1783" t="s">
        <v>523</v>
      </c>
      <c r="H197" s="1698" t="s">
        <v>104</v>
      </c>
      <c r="I197" s="1698"/>
      <c r="J197" s="1698"/>
    </row>
    <row r="198" spans="1:16" ht="29.25" customHeight="1" x14ac:dyDescent="0.25">
      <c r="A198" s="1781"/>
      <c r="B198" s="1698"/>
      <c r="C198" s="1698"/>
      <c r="D198" s="1698"/>
      <c r="E198" s="1781"/>
      <c r="F198" s="1783"/>
      <c r="G198" s="1783"/>
      <c r="H198" s="55">
        <f>H14</f>
        <v>2026</v>
      </c>
      <c r="I198" s="55">
        <f t="shared" ref="I198:J198" si="48">I14</f>
        <v>2027</v>
      </c>
      <c r="J198" s="55">
        <f t="shared" si="48"/>
        <v>2028</v>
      </c>
    </row>
    <row r="199" spans="1:16" ht="15.95" customHeight="1" x14ac:dyDescent="0.25">
      <c r="A199" s="68">
        <v>1</v>
      </c>
      <c r="B199" s="1887">
        <v>2</v>
      </c>
      <c r="C199" s="1887"/>
      <c r="D199" s="1887"/>
      <c r="E199" s="69">
        <v>3</v>
      </c>
      <c r="F199" s="69">
        <v>4</v>
      </c>
      <c r="G199" s="69">
        <v>5</v>
      </c>
      <c r="H199" s="97">
        <v>6</v>
      </c>
      <c r="I199" s="97">
        <v>7</v>
      </c>
      <c r="J199" s="97">
        <v>8</v>
      </c>
    </row>
    <row r="200" spans="1:16" ht="19.5" customHeight="1" x14ac:dyDescent="0.25">
      <c r="A200" s="16"/>
      <c r="B200" s="1845" t="s">
        <v>743</v>
      </c>
      <c r="C200" s="1846"/>
      <c r="D200" s="1847"/>
      <c r="E200" s="1314" t="s">
        <v>745</v>
      </c>
      <c r="F200" s="530">
        <f>H200/G200</f>
        <v>283.25</v>
      </c>
      <c r="G200" s="1311">
        <v>923.72</v>
      </c>
      <c r="H200" s="1312">
        <v>261643.69</v>
      </c>
      <c r="I200" s="1312">
        <v>270767.17</v>
      </c>
      <c r="J200" s="1312">
        <v>281573.15999999997</v>
      </c>
    </row>
    <row r="201" spans="1:16" ht="19.5" hidden="1" customHeight="1" thickBot="1" x14ac:dyDescent="0.3">
      <c r="A201" s="16"/>
      <c r="B201" s="1845"/>
      <c r="C201" s="1846"/>
      <c r="D201" s="1847"/>
      <c r="E201" s="1323"/>
      <c r="F201" s="530" t="e">
        <f>H201/G201</f>
        <v>#DIV/0!</v>
      </c>
      <c r="G201" s="1311"/>
      <c r="H201" s="1312"/>
      <c r="I201" s="1312"/>
      <c r="J201" s="1312"/>
    </row>
    <row r="202" spans="1:16" ht="20.25" hidden="1" customHeight="1" thickBot="1" x14ac:dyDescent="0.3">
      <c r="A202" s="16"/>
      <c r="B202" s="1660"/>
      <c r="C202" s="1661"/>
      <c r="D202" s="1662"/>
      <c r="E202" s="477"/>
      <c r="F202" s="6" t="e">
        <f t="shared" ref="F202" si="49">H202/G202</f>
        <v>#DIV/0!</v>
      </c>
      <c r="G202" s="83"/>
      <c r="H202" s="56"/>
      <c r="I202" s="56"/>
      <c r="J202" s="56"/>
      <c r="K202" s="58"/>
      <c r="P202" s="58" t="e">
        <f>#REF!-K201</f>
        <v>#REF!</v>
      </c>
    </row>
    <row r="203" spans="1:16" ht="20.45" customHeight="1" x14ac:dyDescent="0.25">
      <c r="A203" s="2026" t="s">
        <v>59</v>
      </c>
      <c r="B203" s="2027"/>
      <c r="C203" s="2027"/>
      <c r="D203" s="2027"/>
      <c r="E203" s="2027"/>
      <c r="F203" s="2027"/>
      <c r="G203" s="2028"/>
      <c r="H203" s="8">
        <f>SUM(H200:H201)</f>
        <v>261643.69</v>
      </c>
      <c r="I203" s="8">
        <f t="shared" ref="I203:J203" si="50">SUM(I200:I201)</f>
        <v>270767.17</v>
      </c>
      <c r="J203" s="8">
        <f t="shared" si="50"/>
        <v>281573.15999999997</v>
      </c>
      <c r="K203" s="863"/>
    </row>
    <row r="204" spans="1:16" ht="12" customHeight="1" x14ac:dyDescent="0.25"/>
    <row r="205" spans="1:16" ht="21.95" hidden="1" customHeight="1" x14ac:dyDescent="0.25">
      <c r="B205" s="1696" t="s">
        <v>120</v>
      </c>
      <c r="C205" s="1696"/>
      <c r="D205" s="1696"/>
      <c r="E205" s="1696"/>
      <c r="F205" s="1696"/>
      <c r="G205" s="1696"/>
      <c r="H205" s="1696"/>
      <c r="I205" s="1696"/>
      <c r="J205" s="1696"/>
    </row>
    <row r="206" spans="1:16" ht="23.1" hidden="1" customHeight="1" x14ac:dyDescent="0.25">
      <c r="A206" s="1781" t="s">
        <v>106</v>
      </c>
      <c r="B206" s="1698" t="s">
        <v>77</v>
      </c>
      <c r="C206" s="1698"/>
      <c r="D206" s="1698"/>
      <c r="E206" s="1782" t="s">
        <v>122</v>
      </c>
      <c r="F206" s="1939" t="s">
        <v>707</v>
      </c>
      <c r="G206" s="1939" t="s">
        <v>123</v>
      </c>
      <c r="H206" s="1698" t="s">
        <v>104</v>
      </c>
      <c r="I206" s="1698"/>
      <c r="J206" s="1698"/>
    </row>
    <row r="207" spans="1:16" ht="23.1" hidden="1" customHeight="1" x14ac:dyDescent="0.25">
      <c r="A207" s="1781"/>
      <c r="B207" s="1698"/>
      <c r="C207" s="1698"/>
      <c r="D207" s="1698"/>
      <c r="E207" s="1782"/>
      <c r="F207" s="1939"/>
      <c r="G207" s="1939"/>
      <c r="H207" s="55">
        <f>H14</f>
        <v>2026</v>
      </c>
      <c r="I207" s="55">
        <f t="shared" ref="I207:J207" si="51">I14</f>
        <v>2027</v>
      </c>
      <c r="J207" s="55">
        <f t="shared" si="51"/>
        <v>2028</v>
      </c>
    </row>
    <row r="208" spans="1:16" ht="15.95" hidden="1" customHeight="1" x14ac:dyDescent="0.25">
      <c r="A208" s="68">
        <v>1</v>
      </c>
      <c r="B208" s="1887">
        <v>2</v>
      </c>
      <c r="C208" s="1887"/>
      <c r="D208" s="1887"/>
      <c r="E208" s="69">
        <v>3</v>
      </c>
      <c r="F208" s="69">
        <v>4</v>
      </c>
      <c r="G208" s="69">
        <v>5</v>
      </c>
      <c r="H208" s="97">
        <v>6</v>
      </c>
      <c r="I208" s="97">
        <v>7</v>
      </c>
      <c r="J208" s="97">
        <v>8</v>
      </c>
    </row>
    <row r="209" spans="1:13" ht="20.25" hidden="1" customHeight="1" x14ac:dyDescent="0.25">
      <c r="A209" s="16"/>
      <c r="B209" s="1723" t="s">
        <v>60</v>
      </c>
      <c r="C209" s="1724"/>
      <c r="D209" s="1725"/>
      <c r="E209" s="71"/>
      <c r="F209" s="56"/>
      <c r="G209" s="6" t="e">
        <f>H209/E209</f>
        <v>#DIV/0!</v>
      </c>
      <c r="H209" s="56"/>
      <c r="I209" s="56"/>
      <c r="J209" s="56"/>
    </row>
    <row r="210" spans="1:13" ht="20.25" hidden="1" customHeight="1" x14ac:dyDescent="0.25">
      <c r="A210" s="16"/>
      <c r="B210" s="1723" t="s">
        <v>121</v>
      </c>
      <c r="C210" s="1724"/>
      <c r="D210" s="1725"/>
      <c r="E210" s="71"/>
      <c r="F210" s="56"/>
      <c r="G210" s="16" t="e">
        <f>H210/E210</f>
        <v>#DIV/0!</v>
      </c>
      <c r="H210" s="56"/>
      <c r="I210" s="56"/>
      <c r="J210" s="56"/>
    </row>
    <row r="211" spans="1:13" ht="20.25" hidden="1" customHeight="1" x14ac:dyDescent="0.25">
      <c r="A211" s="16"/>
      <c r="B211" s="1723" t="s">
        <v>121</v>
      </c>
      <c r="C211" s="1724"/>
      <c r="D211" s="1725"/>
      <c r="E211" s="71"/>
      <c r="F211" s="56"/>
      <c r="G211" s="6" t="e">
        <f>H211/E211</f>
        <v>#DIV/0!</v>
      </c>
      <c r="H211" s="56"/>
      <c r="I211" s="56"/>
      <c r="J211" s="56"/>
    </row>
    <row r="212" spans="1:13" ht="20.45" hidden="1" customHeight="1" x14ac:dyDescent="0.25">
      <c r="A212" s="1637" t="s">
        <v>61</v>
      </c>
      <c r="B212" s="1638"/>
      <c r="C212" s="1638"/>
      <c r="D212" s="1638"/>
      <c r="E212" s="1638"/>
      <c r="F212" s="1638"/>
      <c r="G212" s="1639"/>
      <c r="H212" s="8">
        <f>SUM(H209:H211)</f>
        <v>0</v>
      </c>
      <c r="I212" s="8">
        <f t="shared" ref="I212:J212" si="52">SUM(I209:I211)</f>
        <v>0</v>
      </c>
      <c r="J212" s="8">
        <f t="shared" si="52"/>
        <v>0</v>
      </c>
    </row>
    <row r="213" spans="1:13" ht="12" hidden="1" customHeight="1" x14ac:dyDescent="0.25"/>
    <row r="214" spans="1:13" ht="21.95" hidden="1" customHeight="1" x14ac:dyDescent="0.25">
      <c r="B214" s="2042" t="s">
        <v>138</v>
      </c>
      <c r="C214" s="2042"/>
      <c r="D214" s="2042"/>
      <c r="E214" s="2042"/>
      <c r="F214" s="2042"/>
      <c r="G214" s="2042"/>
      <c r="H214" s="2042"/>
      <c r="I214" s="2042"/>
      <c r="J214" s="2042"/>
    </row>
    <row r="215" spans="1:13" ht="32.25" hidden="1" customHeight="1" x14ac:dyDescent="0.25">
      <c r="A215" s="961"/>
      <c r="B215" s="1593" t="s">
        <v>113</v>
      </c>
      <c r="C215" s="1593"/>
      <c r="D215" s="1593"/>
      <c r="E215" s="1068" t="s">
        <v>889</v>
      </c>
      <c r="F215" s="1309" t="s">
        <v>975</v>
      </c>
      <c r="G215" s="1309" t="s">
        <v>975</v>
      </c>
      <c r="H215" s="1309" t="s">
        <v>975</v>
      </c>
      <c r="I215" s="1593" t="s">
        <v>549</v>
      </c>
      <c r="J215" s="1593"/>
    </row>
    <row r="216" spans="1:13" ht="20.25" hidden="1" customHeight="1" x14ac:dyDescent="0.25">
      <c r="A216" s="68"/>
      <c r="B216" s="2015" t="s">
        <v>976</v>
      </c>
      <c r="C216" s="2015"/>
      <c r="D216" s="2015"/>
      <c r="E216" s="1139"/>
      <c r="F216" s="1139"/>
      <c r="G216" s="1139"/>
      <c r="H216" s="1139"/>
      <c r="I216" s="2014"/>
      <c r="J216" s="2014"/>
    </row>
    <row r="217" spans="1:13" ht="20.25" hidden="1" customHeight="1" x14ac:dyDescent="0.25">
      <c r="A217" s="68"/>
      <c r="B217" s="2015" t="s">
        <v>977</v>
      </c>
      <c r="C217" s="2015"/>
      <c r="D217" s="2015"/>
      <c r="E217" s="1139"/>
      <c r="F217" s="1139"/>
      <c r="G217" s="1139"/>
      <c r="H217" s="1139"/>
      <c r="I217" s="2014"/>
      <c r="J217" s="2014"/>
    </row>
    <row r="218" spans="1:13" ht="20.25" hidden="1" customHeight="1" x14ac:dyDescent="0.25">
      <c r="A218" s="68"/>
      <c r="B218" s="2015" t="s">
        <v>978</v>
      </c>
      <c r="C218" s="2015"/>
      <c r="D218" s="2015"/>
      <c r="E218" s="1139"/>
      <c r="F218" s="1139"/>
      <c r="G218" s="1139"/>
      <c r="H218" s="1139"/>
      <c r="I218" s="2014"/>
      <c r="J218" s="2014"/>
    </row>
    <row r="219" spans="1:13" ht="12" hidden="1" customHeight="1" x14ac:dyDescent="0.25"/>
    <row r="220" spans="1:13" ht="23.1" customHeight="1" x14ac:dyDescent="0.25">
      <c r="A220" s="1826" t="s">
        <v>106</v>
      </c>
      <c r="B220" s="1927" t="s">
        <v>77</v>
      </c>
      <c r="C220" s="1928"/>
      <c r="D220" s="1929"/>
      <c r="E220" s="1826" t="s">
        <v>82</v>
      </c>
      <c r="F220" s="2043" t="s">
        <v>35</v>
      </c>
      <c r="G220" s="2045" t="s">
        <v>111</v>
      </c>
      <c r="H220" s="1893" t="s">
        <v>104</v>
      </c>
      <c r="I220" s="1894"/>
      <c r="J220" s="1895"/>
    </row>
    <row r="221" spans="1:13" ht="23.1" customHeight="1" x14ac:dyDescent="0.25">
      <c r="A221" s="1828"/>
      <c r="B221" s="1930"/>
      <c r="C221" s="1931"/>
      <c r="D221" s="1932"/>
      <c r="E221" s="1828"/>
      <c r="F221" s="2044"/>
      <c r="G221" s="2046"/>
      <c r="H221" s="55">
        <f>H14</f>
        <v>2026</v>
      </c>
      <c r="I221" s="55">
        <f t="shared" ref="I221:J221" si="53">I14</f>
        <v>2027</v>
      </c>
      <c r="J221" s="55">
        <f t="shared" si="53"/>
        <v>2028</v>
      </c>
    </row>
    <row r="222" spans="1:13" ht="15.95" customHeight="1" x14ac:dyDescent="0.25">
      <c r="A222" s="68">
        <v>1</v>
      </c>
      <c r="B222" s="1675">
        <v>2</v>
      </c>
      <c r="C222" s="2016"/>
      <c r="D222" s="1676"/>
      <c r="E222" s="69">
        <v>3</v>
      </c>
      <c r="F222" s="69">
        <v>4</v>
      </c>
      <c r="G222" s="69">
        <v>5</v>
      </c>
      <c r="H222" s="97">
        <v>6</v>
      </c>
      <c r="I222" s="97">
        <v>7</v>
      </c>
      <c r="J222" s="97">
        <v>8</v>
      </c>
    </row>
    <row r="223" spans="1:13" ht="30.95" customHeight="1" x14ac:dyDescent="0.25">
      <c r="A223" s="18">
        <v>1</v>
      </c>
      <c r="B223" s="1820" t="s">
        <v>62</v>
      </c>
      <c r="C223" s="1821"/>
      <c r="D223" s="1822"/>
      <c r="E223" s="19" t="s">
        <v>117</v>
      </c>
      <c r="F223" s="20" t="s">
        <v>117</v>
      </c>
      <c r="G223" s="21" t="s">
        <v>117</v>
      </c>
      <c r="H223" s="26">
        <f>SUM(H224:H245)</f>
        <v>208126.74</v>
      </c>
      <c r="I223" s="26">
        <f t="shared" ref="I223:J223" si="54">SUM(I224:I245)</f>
        <v>208126.74</v>
      </c>
      <c r="J223" s="26">
        <f t="shared" si="54"/>
        <v>208126.74</v>
      </c>
      <c r="K223" s="667">
        <f>H223+H251</f>
        <v>264242.09999999998</v>
      </c>
      <c r="L223" s="667">
        <f>J223+J251</f>
        <v>208126.74</v>
      </c>
    </row>
    <row r="224" spans="1:13" ht="17.100000000000001" customHeight="1" x14ac:dyDescent="0.25">
      <c r="A224" s="16"/>
      <c r="B224" s="1752" t="s">
        <v>131</v>
      </c>
      <c r="C224" s="1753"/>
      <c r="D224" s="1754"/>
      <c r="E224" s="529" t="s">
        <v>95</v>
      </c>
      <c r="F224" s="80">
        <v>12</v>
      </c>
      <c r="G224" s="537">
        <f t="shared" ref="G224:G249" si="55">H224/F224</f>
        <v>5128</v>
      </c>
      <c r="H224" s="56">
        <v>61536</v>
      </c>
      <c r="I224" s="56">
        <v>61536</v>
      </c>
      <c r="J224" s="56">
        <v>61536</v>
      </c>
      <c r="K224" s="665"/>
      <c r="L224" s="665"/>
      <c r="M224" s="665"/>
    </row>
    <row r="225" spans="1:13" ht="17.100000000000001" customHeight="1" x14ac:dyDescent="0.25">
      <c r="A225" s="16"/>
      <c r="B225" s="1752" t="s">
        <v>1092</v>
      </c>
      <c r="C225" s="1753"/>
      <c r="D225" s="1754"/>
      <c r="E225" s="529" t="s">
        <v>95</v>
      </c>
      <c r="F225" s="80">
        <v>12</v>
      </c>
      <c r="G225" s="537">
        <f>H225/F225</f>
        <v>2323</v>
      </c>
      <c r="H225" s="56">
        <v>27876</v>
      </c>
      <c r="I225" s="56">
        <v>27876</v>
      </c>
      <c r="J225" s="56">
        <v>27876</v>
      </c>
      <c r="K225" s="665"/>
      <c r="L225" s="665"/>
      <c r="M225" s="665"/>
    </row>
    <row r="226" spans="1:13" ht="17.100000000000001" customHeight="1" x14ac:dyDescent="0.25">
      <c r="A226" s="16"/>
      <c r="B226" s="1752" t="s">
        <v>640</v>
      </c>
      <c r="C226" s="1753"/>
      <c r="D226" s="1754"/>
      <c r="E226" s="529" t="s">
        <v>95</v>
      </c>
      <c r="F226" s="80">
        <v>12</v>
      </c>
      <c r="G226" s="537">
        <f t="shared" si="55"/>
        <v>900</v>
      </c>
      <c r="H226" s="56">
        <v>10800</v>
      </c>
      <c r="I226" s="56">
        <v>10800</v>
      </c>
      <c r="J226" s="56">
        <v>10800</v>
      </c>
      <c r="K226" s="665"/>
      <c r="L226" s="665"/>
      <c r="M226" s="665"/>
    </row>
    <row r="227" spans="1:13" ht="17.100000000000001" hidden="1" customHeight="1" x14ac:dyDescent="0.25">
      <c r="A227" s="16"/>
      <c r="B227" s="1752" t="s">
        <v>641</v>
      </c>
      <c r="C227" s="1753"/>
      <c r="D227" s="1754"/>
      <c r="E227" s="529" t="s">
        <v>95</v>
      </c>
      <c r="F227" s="80"/>
      <c r="G227" s="537" t="e">
        <f t="shared" ref="G227" si="56">H227/F227</f>
        <v>#DIV/0!</v>
      </c>
      <c r="H227" s="56"/>
      <c r="I227" s="56"/>
      <c r="J227" s="56"/>
      <c r="K227" s="665"/>
      <c r="L227" s="665"/>
      <c r="M227" s="665"/>
    </row>
    <row r="228" spans="1:13" ht="17.100000000000001" customHeight="1" x14ac:dyDescent="0.25">
      <c r="A228" s="16"/>
      <c r="B228" s="1752" t="s">
        <v>838</v>
      </c>
      <c r="C228" s="1753"/>
      <c r="D228" s="1754"/>
      <c r="E228" s="529" t="s">
        <v>95</v>
      </c>
      <c r="F228" s="80">
        <v>12</v>
      </c>
      <c r="G228" s="537">
        <f t="shared" si="55"/>
        <v>3201.0699999999997</v>
      </c>
      <c r="H228" s="56">
        <v>38412.839999999997</v>
      </c>
      <c r="I228" s="56">
        <v>38412.839999999997</v>
      </c>
      <c r="J228" s="56">
        <v>38412.839999999997</v>
      </c>
      <c r="K228" s="665"/>
      <c r="L228" s="665"/>
      <c r="M228" s="665"/>
    </row>
    <row r="229" spans="1:13" ht="17.100000000000001" hidden="1" customHeight="1" x14ac:dyDescent="0.25">
      <c r="A229" s="16"/>
      <c r="B229" s="1752" t="s">
        <v>541</v>
      </c>
      <c r="C229" s="1753"/>
      <c r="D229" s="1754"/>
      <c r="E229" s="529" t="s">
        <v>96</v>
      </c>
      <c r="F229" s="80"/>
      <c r="G229" s="537" t="e">
        <f t="shared" si="55"/>
        <v>#DIV/0!</v>
      </c>
      <c r="H229" s="56"/>
      <c r="I229" s="56"/>
      <c r="J229" s="56"/>
      <c r="K229" s="665"/>
      <c r="L229" s="665"/>
      <c r="M229" s="665"/>
    </row>
    <row r="230" spans="1:13" ht="17.100000000000001" customHeight="1" x14ac:dyDescent="0.25">
      <c r="A230" s="16"/>
      <c r="B230" s="1752" t="s">
        <v>126</v>
      </c>
      <c r="C230" s="1753"/>
      <c r="D230" s="1754"/>
      <c r="E230" s="1029" t="s">
        <v>834</v>
      </c>
      <c r="F230" s="394">
        <v>2637</v>
      </c>
      <c r="G230" s="1013">
        <f>H230/F230/12</f>
        <v>0.6</v>
      </c>
      <c r="H230" s="56">
        <v>18986.400000000001</v>
      </c>
      <c r="I230" s="56">
        <v>18986.400000000001</v>
      </c>
      <c r="J230" s="56">
        <v>18986.400000000001</v>
      </c>
      <c r="K230" s="665"/>
      <c r="L230" s="665"/>
      <c r="M230" s="665"/>
    </row>
    <row r="231" spans="1:13" ht="17.100000000000001" customHeight="1" x14ac:dyDescent="0.25">
      <c r="A231" s="16"/>
      <c r="B231" s="1752" t="s">
        <v>199</v>
      </c>
      <c r="C231" s="1753"/>
      <c r="D231" s="1754"/>
      <c r="E231" s="529" t="s">
        <v>92</v>
      </c>
      <c r="F231" s="394">
        <v>2637</v>
      </c>
      <c r="G231" s="537">
        <f t="shared" si="55"/>
        <v>4.0102389078498293</v>
      </c>
      <c r="H231" s="56">
        <v>10575</v>
      </c>
      <c r="I231" s="56">
        <v>10575</v>
      </c>
      <c r="J231" s="56">
        <v>10575</v>
      </c>
      <c r="K231" s="665"/>
      <c r="L231" s="665"/>
      <c r="M231" s="665"/>
    </row>
    <row r="232" spans="1:13" ht="17.100000000000001" customHeight="1" x14ac:dyDescent="0.25">
      <c r="A232" s="16"/>
      <c r="B232" s="1752" t="s">
        <v>1093</v>
      </c>
      <c r="C232" s="1753"/>
      <c r="D232" s="1754"/>
      <c r="E232" s="529" t="s">
        <v>92</v>
      </c>
      <c r="F232" s="394">
        <v>4000</v>
      </c>
      <c r="G232" s="537">
        <f t="shared" si="55"/>
        <v>2.35</v>
      </c>
      <c r="H232" s="56">
        <v>9400</v>
      </c>
      <c r="I232" s="56">
        <v>9400</v>
      </c>
      <c r="J232" s="56">
        <v>9400</v>
      </c>
      <c r="K232" s="665"/>
      <c r="L232" s="665"/>
      <c r="M232" s="665"/>
    </row>
    <row r="233" spans="1:13" ht="17.100000000000001" hidden="1" customHeight="1" x14ac:dyDescent="0.25">
      <c r="A233" s="16"/>
      <c r="B233" s="1752" t="s">
        <v>129</v>
      </c>
      <c r="C233" s="1753"/>
      <c r="D233" s="1754"/>
      <c r="E233" s="529" t="s">
        <v>95</v>
      </c>
      <c r="F233" s="80"/>
      <c r="G233" s="537" t="e">
        <f t="shared" si="55"/>
        <v>#DIV/0!</v>
      </c>
      <c r="H233" s="56"/>
      <c r="I233" s="56"/>
      <c r="J233" s="56"/>
      <c r="K233" s="665"/>
      <c r="L233" s="665"/>
      <c r="M233" s="665"/>
    </row>
    <row r="234" spans="1:13" ht="17.100000000000001" hidden="1" customHeight="1" x14ac:dyDescent="0.25">
      <c r="A234" s="16"/>
      <c r="B234" s="1752" t="s">
        <v>542</v>
      </c>
      <c r="C234" s="1753"/>
      <c r="D234" s="1754"/>
      <c r="E234" s="529" t="s">
        <v>96</v>
      </c>
      <c r="F234" s="80"/>
      <c r="G234" s="537" t="e">
        <f t="shared" si="55"/>
        <v>#DIV/0!</v>
      </c>
      <c r="H234" s="56"/>
      <c r="I234" s="56"/>
      <c r="J234" s="56"/>
      <c r="K234" s="665"/>
      <c r="L234" s="665"/>
      <c r="M234" s="665"/>
    </row>
    <row r="235" spans="1:13" ht="17.100000000000001" hidden="1" customHeight="1" x14ac:dyDescent="0.25">
      <c r="A235" s="16"/>
      <c r="B235" s="1758" t="s">
        <v>837</v>
      </c>
      <c r="C235" s="1759"/>
      <c r="D235" s="1760"/>
      <c r="E235" s="529"/>
      <c r="F235" s="80"/>
      <c r="G235" s="537" t="e">
        <f t="shared" si="55"/>
        <v>#DIV/0!</v>
      </c>
      <c r="H235" s="56"/>
      <c r="I235" s="56"/>
      <c r="J235" s="56"/>
      <c r="K235" s="665"/>
      <c r="L235" s="665"/>
      <c r="M235" s="665"/>
    </row>
    <row r="236" spans="1:13" ht="17.100000000000001" hidden="1" customHeight="1" x14ac:dyDescent="0.25">
      <c r="A236" s="16"/>
      <c r="B236" s="1728"/>
      <c r="C236" s="1729"/>
      <c r="D236" s="1730"/>
      <c r="E236" s="529" t="s">
        <v>98</v>
      </c>
      <c r="F236" s="80"/>
      <c r="G236" s="537" t="e">
        <f t="shared" ref="G236:G239" si="57">H236/F236</f>
        <v>#DIV/0!</v>
      </c>
      <c r="H236" s="56"/>
      <c r="I236" s="56"/>
      <c r="J236" s="56"/>
      <c r="K236" s="665"/>
      <c r="L236" s="665"/>
      <c r="M236" s="665"/>
    </row>
    <row r="237" spans="1:13" ht="17.100000000000001" hidden="1" customHeight="1" x14ac:dyDescent="0.25">
      <c r="A237" s="16"/>
      <c r="B237" s="1728"/>
      <c r="C237" s="1729"/>
      <c r="D237" s="1730"/>
      <c r="E237" s="529"/>
      <c r="F237" s="80"/>
      <c r="G237" s="537" t="e">
        <f t="shared" si="57"/>
        <v>#DIV/0!</v>
      </c>
      <c r="H237" s="56"/>
      <c r="I237" s="56"/>
      <c r="J237" s="56"/>
      <c r="K237" s="665"/>
      <c r="L237" s="665"/>
      <c r="M237" s="665"/>
    </row>
    <row r="238" spans="1:13" ht="17.100000000000001" hidden="1" customHeight="1" x14ac:dyDescent="0.25">
      <c r="A238" s="16"/>
      <c r="B238" s="1728"/>
      <c r="C238" s="1729"/>
      <c r="D238" s="1730"/>
      <c r="E238" s="529"/>
      <c r="F238" s="80"/>
      <c r="G238" s="537" t="e">
        <f t="shared" si="57"/>
        <v>#DIV/0!</v>
      </c>
      <c r="H238" s="56"/>
      <c r="I238" s="56"/>
      <c r="J238" s="56"/>
      <c r="K238" s="665"/>
      <c r="L238" s="665"/>
      <c r="M238" s="665"/>
    </row>
    <row r="239" spans="1:13" ht="17.100000000000001" hidden="1" customHeight="1" x14ac:dyDescent="0.25">
      <c r="A239" s="16"/>
      <c r="B239" s="1728"/>
      <c r="C239" s="1729"/>
      <c r="D239" s="1730"/>
      <c r="E239" s="529"/>
      <c r="F239" s="80"/>
      <c r="G239" s="537" t="e">
        <f t="shared" si="57"/>
        <v>#DIV/0!</v>
      </c>
      <c r="H239" s="56"/>
      <c r="I239" s="56"/>
      <c r="J239" s="56"/>
      <c r="K239" s="665"/>
      <c r="L239" s="665"/>
      <c r="M239" s="665"/>
    </row>
    <row r="240" spans="1:13" ht="17.100000000000001" hidden="1" customHeight="1" x14ac:dyDescent="0.25">
      <c r="A240" s="16"/>
      <c r="B240" s="1728"/>
      <c r="C240" s="1729"/>
      <c r="D240" s="1730"/>
      <c r="E240" s="529"/>
      <c r="F240" s="80"/>
      <c r="G240" s="537" t="e">
        <f t="shared" ref="G240" si="58">H240/F240</f>
        <v>#DIV/0!</v>
      </c>
      <c r="H240" s="56"/>
      <c r="I240" s="56"/>
      <c r="J240" s="56"/>
      <c r="K240" s="665"/>
      <c r="L240" s="665"/>
      <c r="M240" s="665"/>
    </row>
    <row r="241" spans="1:13" ht="17.100000000000001" hidden="1" customHeight="1" x14ac:dyDescent="0.25">
      <c r="A241" s="16"/>
      <c r="B241" s="1728"/>
      <c r="C241" s="1729"/>
      <c r="D241" s="1730"/>
      <c r="E241" s="529"/>
      <c r="F241" s="80"/>
      <c r="G241" s="537" t="e">
        <f t="shared" si="55"/>
        <v>#DIV/0!</v>
      </c>
      <c r="H241" s="56"/>
      <c r="I241" s="56"/>
      <c r="J241" s="56"/>
      <c r="K241" s="665"/>
      <c r="L241" s="665"/>
      <c r="M241" s="665"/>
    </row>
    <row r="242" spans="1:13" ht="17.100000000000001" hidden="1" customHeight="1" x14ac:dyDescent="0.25">
      <c r="A242" s="16"/>
      <c r="B242" s="1728"/>
      <c r="C242" s="1729"/>
      <c r="D242" s="1730"/>
      <c r="E242" s="529"/>
      <c r="F242" s="80"/>
      <c r="G242" s="537" t="e">
        <f t="shared" si="55"/>
        <v>#DIV/0!</v>
      </c>
      <c r="H242" s="56"/>
      <c r="I242" s="56"/>
      <c r="J242" s="56"/>
      <c r="K242" s="665"/>
      <c r="L242" s="665"/>
      <c r="M242" s="665"/>
    </row>
    <row r="243" spans="1:13" ht="17.100000000000001" hidden="1" customHeight="1" x14ac:dyDescent="0.25">
      <c r="A243" s="16"/>
      <c r="B243" s="1728"/>
      <c r="C243" s="1729"/>
      <c r="D243" s="1730"/>
      <c r="E243" s="529"/>
      <c r="F243" s="80"/>
      <c r="G243" s="537" t="e">
        <f t="shared" si="55"/>
        <v>#DIV/0!</v>
      </c>
      <c r="H243" s="56"/>
      <c r="I243" s="56"/>
      <c r="J243" s="56"/>
      <c r="K243" s="665"/>
      <c r="L243" s="665"/>
      <c r="M243" s="665"/>
    </row>
    <row r="244" spans="1:13" ht="17.100000000000001" hidden="1" customHeight="1" x14ac:dyDescent="0.25">
      <c r="A244" s="16"/>
      <c r="B244" s="1728"/>
      <c r="C244" s="1729"/>
      <c r="D244" s="1730"/>
      <c r="E244" s="529"/>
      <c r="F244" s="80"/>
      <c r="G244" s="537" t="e">
        <f t="shared" si="55"/>
        <v>#DIV/0!</v>
      </c>
      <c r="H244" s="56"/>
      <c r="I244" s="56"/>
      <c r="J244" s="56"/>
      <c r="K244" s="665"/>
      <c r="L244" s="665"/>
      <c r="M244" s="665"/>
    </row>
    <row r="245" spans="1:13" ht="28.5" customHeight="1" x14ac:dyDescent="0.25">
      <c r="A245" s="870" t="s">
        <v>250</v>
      </c>
      <c r="B245" s="1749" t="s">
        <v>836</v>
      </c>
      <c r="C245" s="1750"/>
      <c r="D245" s="1751"/>
      <c r="E245" s="900" t="s">
        <v>117</v>
      </c>
      <c r="F245" s="901" t="s">
        <v>117</v>
      </c>
      <c r="G245" s="902" t="s">
        <v>117</v>
      </c>
      <c r="H245" s="903">
        <f>SUM(H246:H250)</f>
        <v>30540.5</v>
      </c>
      <c r="I245" s="903">
        <f t="shared" ref="I245:J245" si="59">SUM(I246:I250)</f>
        <v>30540.5</v>
      </c>
      <c r="J245" s="903">
        <f t="shared" si="59"/>
        <v>30540.5</v>
      </c>
      <c r="K245" s="665"/>
      <c r="L245" s="665"/>
      <c r="M245" s="665"/>
    </row>
    <row r="246" spans="1:13" ht="17.100000000000001" hidden="1" customHeight="1" x14ac:dyDescent="0.25">
      <c r="A246" s="16"/>
      <c r="B246" s="1692" t="s">
        <v>747</v>
      </c>
      <c r="C246" s="1693"/>
      <c r="D246" s="1694"/>
      <c r="E246" s="536" t="s">
        <v>96</v>
      </c>
      <c r="F246" s="80"/>
      <c r="G246" s="537" t="e">
        <f t="shared" si="55"/>
        <v>#DIV/0!</v>
      </c>
      <c r="H246" s="56"/>
      <c r="I246" s="56"/>
      <c r="J246" s="56"/>
      <c r="K246" s="665"/>
      <c r="L246" s="665"/>
      <c r="M246" s="665"/>
    </row>
    <row r="247" spans="1:13" ht="17.100000000000001" hidden="1" customHeight="1" x14ac:dyDescent="0.25">
      <c r="A247" s="16"/>
      <c r="B247" s="1692" t="s">
        <v>748</v>
      </c>
      <c r="C247" s="1693"/>
      <c r="D247" s="1694"/>
      <c r="E247" s="536" t="s">
        <v>750</v>
      </c>
      <c r="F247" s="949"/>
      <c r="G247" s="537" t="e">
        <f t="shared" ref="G247" si="60">H247/F247</f>
        <v>#DIV/0!</v>
      </c>
      <c r="H247" s="56"/>
      <c r="I247" s="56"/>
      <c r="J247" s="56"/>
      <c r="K247" s="665"/>
      <c r="L247" s="665"/>
      <c r="M247" s="665"/>
    </row>
    <row r="248" spans="1:13" ht="17.100000000000001" hidden="1" customHeight="1" x14ac:dyDescent="0.25">
      <c r="A248" s="16"/>
      <c r="B248" s="1692" t="s">
        <v>749</v>
      </c>
      <c r="C248" s="1693"/>
      <c r="D248" s="1694"/>
      <c r="E248" s="536" t="s">
        <v>750</v>
      </c>
      <c r="F248" s="949"/>
      <c r="G248" s="537" t="e">
        <f t="shared" si="55"/>
        <v>#DIV/0!</v>
      </c>
      <c r="H248" s="56"/>
      <c r="I248" s="56"/>
      <c r="J248" s="56"/>
      <c r="K248" s="665"/>
      <c r="L248" s="665"/>
      <c r="M248" s="665"/>
    </row>
    <row r="249" spans="1:13" ht="17.100000000000001" hidden="1" customHeight="1" x14ac:dyDescent="0.25">
      <c r="A249" s="16"/>
      <c r="B249" s="1692" t="s">
        <v>749</v>
      </c>
      <c r="C249" s="1693"/>
      <c r="D249" s="1694"/>
      <c r="E249" s="536" t="s">
        <v>95</v>
      </c>
      <c r="F249" s="80"/>
      <c r="G249" s="537" t="e">
        <f t="shared" si="55"/>
        <v>#DIV/0!</v>
      </c>
      <c r="H249" s="56"/>
      <c r="I249" s="56"/>
      <c r="J249" s="56"/>
      <c r="K249" s="665"/>
      <c r="L249" s="665"/>
      <c r="M249" s="665"/>
    </row>
    <row r="250" spans="1:13" ht="17.100000000000001" customHeight="1" x14ac:dyDescent="0.25">
      <c r="A250" s="16"/>
      <c r="B250" s="1692" t="s">
        <v>835</v>
      </c>
      <c r="C250" s="1693"/>
      <c r="D250" s="1694"/>
      <c r="E250" s="536" t="s">
        <v>95</v>
      </c>
      <c r="F250" s="80">
        <v>1</v>
      </c>
      <c r="G250" s="537">
        <f t="shared" ref="G250" si="61">H250/F250</f>
        <v>30540.5</v>
      </c>
      <c r="H250" s="56">
        <v>30540.5</v>
      </c>
      <c r="I250" s="56">
        <v>30540.5</v>
      </c>
      <c r="J250" s="56">
        <v>30540.5</v>
      </c>
      <c r="K250" s="665"/>
      <c r="L250" s="665"/>
      <c r="M250" s="665"/>
    </row>
    <row r="251" spans="1:13" ht="32.1" customHeight="1" x14ac:dyDescent="0.25">
      <c r="A251" s="44">
        <v>2</v>
      </c>
      <c r="B251" s="1823" t="s">
        <v>535</v>
      </c>
      <c r="C251" s="1824"/>
      <c r="D251" s="1825"/>
      <c r="E251" s="1030" t="s">
        <v>834</v>
      </c>
      <c r="F251" s="959">
        <v>2637</v>
      </c>
      <c r="G251" s="960">
        <f>H251/F251/12</f>
        <v>1.7733333333333334</v>
      </c>
      <c r="H251" s="805">
        <v>56115.360000000001</v>
      </c>
      <c r="I251" s="805"/>
      <c r="J251" s="805"/>
      <c r="K251" s="665"/>
      <c r="L251" s="665"/>
      <c r="M251" s="665"/>
    </row>
    <row r="252" spans="1:13" ht="26.25" customHeight="1" x14ac:dyDescent="0.25">
      <c r="A252" s="18">
        <v>3</v>
      </c>
      <c r="B252" s="1795" t="s">
        <v>134</v>
      </c>
      <c r="C252" s="1769"/>
      <c r="D252" s="1770"/>
      <c r="E252" s="19" t="s">
        <v>117</v>
      </c>
      <c r="F252" s="20" t="s">
        <v>117</v>
      </c>
      <c r="G252" s="21" t="s">
        <v>117</v>
      </c>
      <c r="H252" s="26">
        <f>SUM(H253:H261)</f>
        <v>200000</v>
      </c>
      <c r="I252" s="26">
        <f t="shared" ref="I252:J252" si="62">SUM(I253:I261)</f>
        <v>200000</v>
      </c>
      <c r="J252" s="26">
        <f t="shared" si="62"/>
        <v>200000</v>
      </c>
      <c r="K252" s="665"/>
      <c r="L252" s="665"/>
      <c r="M252" s="665"/>
    </row>
    <row r="253" spans="1:13" ht="17.100000000000001" customHeight="1" x14ac:dyDescent="0.25">
      <c r="A253" s="16"/>
      <c r="B253" s="1660" t="s">
        <v>1183</v>
      </c>
      <c r="C253" s="1661"/>
      <c r="D253" s="1662"/>
      <c r="E253" s="98" t="s">
        <v>186</v>
      </c>
      <c r="F253" s="60">
        <v>1</v>
      </c>
      <c r="G253" s="6">
        <f>H253/F253</f>
        <v>200000</v>
      </c>
      <c r="H253" s="56">
        <v>200000</v>
      </c>
      <c r="I253" s="56">
        <v>200000</v>
      </c>
      <c r="J253" s="56">
        <v>200000</v>
      </c>
      <c r="K253" s="665"/>
      <c r="L253" s="665"/>
      <c r="M253" s="665"/>
    </row>
    <row r="254" spans="1:13" ht="17.100000000000001" hidden="1" customHeight="1" x14ac:dyDescent="0.25">
      <c r="A254" s="16"/>
      <c r="B254" s="1660"/>
      <c r="C254" s="1661"/>
      <c r="D254" s="1662"/>
      <c r="E254" s="98" t="s">
        <v>186</v>
      </c>
      <c r="F254" s="60"/>
      <c r="G254" s="6" t="e">
        <f t="shared" ref="G254:G259" si="63">H254/F254</f>
        <v>#DIV/0!</v>
      </c>
      <c r="H254" s="56"/>
      <c r="I254" s="56"/>
      <c r="J254" s="56"/>
      <c r="K254" s="665"/>
      <c r="L254" s="665"/>
      <c r="M254" s="665"/>
    </row>
    <row r="255" spans="1:13" ht="17.100000000000001" hidden="1" customHeight="1" x14ac:dyDescent="0.25">
      <c r="A255" s="16"/>
      <c r="B255" s="1660"/>
      <c r="C255" s="1661"/>
      <c r="D255" s="1662"/>
      <c r="E255" s="98" t="s">
        <v>186</v>
      </c>
      <c r="F255" s="60"/>
      <c r="G255" s="6" t="e">
        <f t="shared" si="63"/>
        <v>#DIV/0!</v>
      </c>
      <c r="H255" s="56"/>
      <c r="I255" s="56"/>
      <c r="J255" s="56"/>
      <c r="K255" s="665"/>
      <c r="L255" s="665"/>
      <c r="M255" s="665"/>
    </row>
    <row r="256" spans="1:13" ht="17.100000000000001" hidden="1" customHeight="1" x14ac:dyDescent="0.25">
      <c r="A256" s="16"/>
      <c r="B256" s="1660"/>
      <c r="C256" s="1661"/>
      <c r="D256" s="1662"/>
      <c r="E256" s="98" t="s">
        <v>186</v>
      </c>
      <c r="F256" s="60"/>
      <c r="G256" s="6" t="e">
        <f t="shared" si="63"/>
        <v>#DIV/0!</v>
      </c>
      <c r="H256" s="56"/>
      <c r="I256" s="56"/>
      <c r="J256" s="56"/>
      <c r="K256" s="665"/>
      <c r="L256" s="665"/>
      <c r="M256" s="665"/>
    </row>
    <row r="257" spans="1:13" ht="17.100000000000001" hidden="1" customHeight="1" x14ac:dyDescent="0.25">
      <c r="A257" s="16"/>
      <c r="B257" s="1660"/>
      <c r="C257" s="1661"/>
      <c r="D257" s="1662"/>
      <c r="E257" s="98" t="s">
        <v>186</v>
      </c>
      <c r="F257" s="60"/>
      <c r="G257" s="6" t="e">
        <f t="shared" si="63"/>
        <v>#DIV/0!</v>
      </c>
      <c r="H257" s="56"/>
      <c r="I257" s="56"/>
      <c r="J257" s="56"/>
      <c r="K257" s="665"/>
      <c r="L257" s="665"/>
      <c r="M257" s="665"/>
    </row>
    <row r="258" spans="1:13" ht="17.100000000000001" hidden="1" customHeight="1" x14ac:dyDescent="0.25">
      <c r="A258" s="16"/>
      <c r="B258" s="1660"/>
      <c r="C258" s="1661"/>
      <c r="D258" s="1662"/>
      <c r="E258" s="98" t="s">
        <v>186</v>
      </c>
      <c r="F258" s="60"/>
      <c r="G258" s="6" t="e">
        <f t="shared" si="63"/>
        <v>#DIV/0!</v>
      </c>
      <c r="H258" s="56"/>
      <c r="I258" s="56"/>
      <c r="J258" s="56"/>
      <c r="K258" s="665"/>
      <c r="L258" s="665"/>
      <c r="M258" s="665"/>
    </row>
    <row r="259" spans="1:13" ht="17.100000000000001" hidden="1" customHeight="1" x14ac:dyDescent="0.25">
      <c r="A259" s="16"/>
      <c r="B259" s="1660"/>
      <c r="C259" s="1661"/>
      <c r="D259" s="1662"/>
      <c r="E259" s="98" t="s">
        <v>186</v>
      </c>
      <c r="F259" s="60"/>
      <c r="G259" s="6" t="e">
        <f t="shared" si="63"/>
        <v>#DIV/0!</v>
      </c>
      <c r="H259" s="56"/>
      <c r="I259" s="56"/>
      <c r="J259" s="56"/>
      <c r="K259" s="665"/>
      <c r="L259" s="665"/>
      <c r="M259" s="665"/>
    </row>
    <row r="260" spans="1:13" ht="17.100000000000001" hidden="1" customHeight="1" x14ac:dyDescent="0.25">
      <c r="A260" s="16"/>
      <c r="B260" s="1660"/>
      <c r="C260" s="1661"/>
      <c r="D260" s="1662"/>
      <c r="E260" s="98" t="s">
        <v>92</v>
      </c>
      <c r="F260" s="60"/>
      <c r="G260" s="6" t="e">
        <f>H260/F260</f>
        <v>#DIV/0!</v>
      </c>
      <c r="H260" s="56"/>
      <c r="I260" s="56"/>
      <c r="J260" s="56"/>
      <c r="K260" s="665"/>
      <c r="L260" s="665"/>
      <c r="M260" s="665"/>
    </row>
    <row r="261" spans="1:13" ht="17.100000000000001" hidden="1" customHeight="1" x14ac:dyDescent="0.25">
      <c r="A261" s="16"/>
      <c r="B261" s="1660"/>
      <c r="C261" s="1661"/>
      <c r="D261" s="1662"/>
      <c r="E261" s="98" t="s">
        <v>96</v>
      </c>
      <c r="F261" s="60"/>
      <c r="G261" s="6" t="e">
        <f>H261/F261</f>
        <v>#DIV/0!</v>
      </c>
      <c r="H261" s="56"/>
      <c r="I261" s="56"/>
      <c r="J261" s="56"/>
      <c r="K261" s="665"/>
      <c r="L261" s="665"/>
      <c r="M261" s="665"/>
    </row>
    <row r="262" spans="1:13" ht="39" customHeight="1" x14ac:dyDescent="0.25">
      <c r="A262" s="18">
        <v>4</v>
      </c>
      <c r="B262" s="1820" t="s">
        <v>841</v>
      </c>
      <c r="C262" s="1821"/>
      <c r="D262" s="1822"/>
      <c r="E262" s="19" t="s">
        <v>117</v>
      </c>
      <c r="F262" s="20" t="s">
        <v>117</v>
      </c>
      <c r="G262" s="21" t="s">
        <v>117</v>
      </c>
      <c r="H262" s="26">
        <f>SUM(H263:H271)</f>
        <v>33884.850000000006</v>
      </c>
      <c r="I262" s="26">
        <f>SUM(I263:I271)</f>
        <v>33884.850000000006</v>
      </c>
      <c r="J262" s="26">
        <f t="shared" ref="J262" si="64">SUM(J263:J271)</f>
        <v>33884.850000000006</v>
      </c>
      <c r="K262" s="665"/>
      <c r="L262" s="665"/>
      <c r="M262" s="665"/>
    </row>
    <row r="263" spans="1:13" s="77" customFormat="1" ht="17.100000000000001" customHeight="1" x14ac:dyDescent="0.25">
      <c r="A263" s="23"/>
      <c r="B263" s="1703" t="s">
        <v>137</v>
      </c>
      <c r="C263" s="1704"/>
      <c r="D263" s="1705"/>
      <c r="E263" s="75" t="s">
        <v>96</v>
      </c>
      <c r="F263" s="76">
        <v>4</v>
      </c>
      <c r="G263" s="6">
        <f>H263/F263</f>
        <v>3886.8</v>
      </c>
      <c r="H263" s="56">
        <v>15547.2</v>
      </c>
      <c r="I263" s="56">
        <v>15547.2</v>
      </c>
      <c r="J263" s="56">
        <v>15547.2</v>
      </c>
      <c r="K263" s="899"/>
      <c r="L263" s="899"/>
      <c r="M263" s="899"/>
    </row>
    <row r="264" spans="1:13" s="77" customFormat="1" ht="17.100000000000001" hidden="1" customHeight="1" x14ac:dyDescent="0.25">
      <c r="A264" s="23"/>
      <c r="B264" s="1703" t="s">
        <v>187</v>
      </c>
      <c r="C264" s="1704"/>
      <c r="D264" s="1705"/>
      <c r="E264" s="75" t="s">
        <v>96</v>
      </c>
      <c r="F264" s="76"/>
      <c r="G264" s="6" t="e">
        <f t="shared" ref="G264:G278" si="65">H264/F264</f>
        <v>#DIV/0!</v>
      </c>
      <c r="H264" s="56"/>
      <c r="I264" s="56"/>
      <c r="J264" s="56"/>
      <c r="K264" s="899"/>
      <c r="L264" s="899"/>
      <c r="M264" s="899"/>
    </row>
    <row r="265" spans="1:13" s="77" customFormat="1" ht="17.100000000000001" customHeight="1" x14ac:dyDescent="0.25">
      <c r="A265" s="23"/>
      <c r="B265" s="1703" t="s">
        <v>798</v>
      </c>
      <c r="C265" s="1704"/>
      <c r="D265" s="1705"/>
      <c r="E265" s="75" t="s">
        <v>95</v>
      </c>
      <c r="F265" s="76">
        <v>4</v>
      </c>
      <c r="G265" s="6">
        <f t="shared" si="65"/>
        <v>4584.4125000000004</v>
      </c>
      <c r="H265" s="56">
        <v>18337.650000000001</v>
      </c>
      <c r="I265" s="56">
        <v>18337.650000000001</v>
      </c>
      <c r="J265" s="56">
        <v>18337.650000000001</v>
      </c>
      <c r="K265" s="899"/>
      <c r="L265" s="899"/>
      <c r="M265" s="899"/>
    </row>
    <row r="266" spans="1:13" s="77" customFormat="1" ht="17.100000000000001" hidden="1" customHeight="1" x14ac:dyDescent="0.25">
      <c r="A266" s="23"/>
      <c r="B266" s="1703" t="s">
        <v>799</v>
      </c>
      <c r="C266" s="1704"/>
      <c r="D266" s="1705"/>
      <c r="E266" s="75" t="s">
        <v>95</v>
      </c>
      <c r="F266" s="76"/>
      <c r="G266" s="6" t="e">
        <f t="shared" si="65"/>
        <v>#DIV/0!</v>
      </c>
      <c r="H266" s="56"/>
      <c r="I266" s="56"/>
      <c r="J266" s="56"/>
      <c r="K266" s="899"/>
      <c r="L266" s="899"/>
      <c r="M266" s="899"/>
    </row>
    <row r="267" spans="1:13" s="77" customFormat="1" ht="17.100000000000001" hidden="1" customHeight="1" x14ac:dyDescent="0.25">
      <c r="A267" s="23"/>
      <c r="B267" s="1657"/>
      <c r="C267" s="1658"/>
      <c r="D267" s="1659"/>
      <c r="E267" s="75" t="s">
        <v>96</v>
      </c>
      <c r="F267" s="76"/>
      <c r="G267" s="6" t="e">
        <f t="shared" si="65"/>
        <v>#DIV/0!</v>
      </c>
      <c r="H267" s="56"/>
      <c r="I267" s="56"/>
      <c r="J267" s="56"/>
      <c r="K267" s="899"/>
      <c r="L267" s="899"/>
      <c r="M267" s="899"/>
    </row>
    <row r="268" spans="1:13" s="77" customFormat="1" ht="17.100000000000001" hidden="1" customHeight="1" x14ac:dyDescent="0.25">
      <c r="A268" s="23"/>
      <c r="B268" s="1657"/>
      <c r="C268" s="1658"/>
      <c r="D268" s="1659"/>
      <c r="E268" s="75" t="s">
        <v>96</v>
      </c>
      <c r="F268" s="76"/>
      <c r="G268" s="6" t="e">
        <f t="shared" si="65"/>
        <v>#DIV/0!</v>
      </c>
      <c r="H268" s="56"/>
      <c r="I268" s="56"/>
      <c r="J268" s="56"/>
      <c r="K268" s="899"/>
      <c r="L268" s="899"/>
      <c r="M268" s="899"/>
    </row>
    <row r="269" spans="1:13" s="77" customFormat="1" ht="17.100000000000001" hidden="1" customHeight="1" x14ac:dyDescent="0.25">
      <c r="A269" s="23"/>
      <c r="B269" s="1660"/>
      <c r="C269" s="1661"/>
      <c r="D269" s="1662"/>
      <c r="E269" s="75" t="s">
        <v>96</v>
      </c>
      <c r="F269" s="76"/>
      <c r="G269" s="6" t="e">
        <f t="shared" si="65"/>
        <v>#DIV/0!</v>
      </c>
      <c r="H269" s="56"/>
      <c r="I269" s="56"/>
      <c r="J269" s="56"/>
      <c r="K269" s="899"/>
      <c r="L269" s="899"/>
      <c r="M269" s="899"/>
    </row>
    <row r="270" spans="1:13" s="77" customFormat="1" ht="17.100000000000001" hidden="1" customHeight="1" x14ac:dyDescent="0.25">
      <c r="A270" s="23"/>
      <c r="B270" s="1660"/>
      <c r="C270" s="1661"/>
      <c r="D270" s="1662"/>
      <c r="E270" s="75" t="s">
        <v>96</v>
      </c>
      <c r="F270" s="76"/>
      <c r="G270" s="6" t="e">
        <f t="shared" si="65"/>
        <v>#DIV/0!</v>
      </c>
      <c r="H270" s="56"/>
      <c r="I270" s="56"/>
      <c r="J270" s="56"/>
      <c r="K270" s="899"/>
      <c r="L270" s="899"/>
      <c r="M270" s="899"/>
    </row>
    <row r="271" spans="1:13" s="77" customFormat="1" ht="17.100000000000001" hidden="1" customHeight="1" x14ac:dyDescent="0.25">
      <c r="A271" s="23"/>
      <c r="B271" s="1660"/>
      <c r="C271" s="1661"/>
      <c r="D271" s="1662"/>
      <c r="E271" s="75" t="s">
        <v>96</v>
      </c>
      <c r="F271" s="76"/>
      <c r="G271" s="6" t="e">
        <f>H271/F271</f>
        <v>#DIV/0!</v>
      </c>
      <c r="H271" s="56"/>
      <c r="I271" s="56"/>
      <c r="J271" s="56"/>
      <c r="K271" s="899"/>
      <c r="L271" s="899"/>
      <c r="M271" s="899"/>
    </row>
    <row r="272" spans="1:13" s="77" customFormat="1" ht="36" hidden="1" customHeight="1" x14ac:dyDescent="0.25">
      <c r="A272" s="18">
        <v>5</v>
      </c>
      <c r="B272" s="1820" t="s">
        <v>842</v>
      </c>
      <c r="C272" s="1821"/>
      <c r="D272" s="1822"/>
      <c r="E272" s="19" t="s">
        <v>117</v>
      </c>
      <c r="F272" s="20" t="s">
        <v>117</v>
      </c>
      <c r="G272" s="21" t="s">
        <v>117</v>
      </c>
      <c r="H272" s="26">
        <f>SUM(H273:H278)</f>
        <v>0</v>
      </c>
      <c r="I272" s="26">
        <f t="shared" ref="I272:J272" si="66">SUM(I273:I278)</f>
        <v>0</v>
      </c>
      <c r="J272" s="26">
        <f t="shared" si="66"/>
        <v>0</v>
      </c>
      <c r="K272" s="899"/>
      <c r="L272" s="899"/>
      <c r="M272" s="899"/>
    </row>
    <row r="273" spans="1:13" ht="17.100000000000001" hidden="1" customHeight="1" x14ac:dyDescent="0.25">
      <c r="A273" s="16"/>
      <c r="B273" s="1692" t="s">
        <v>572</v>
      </c>
      <c r="C273" s="1693"/>
      <c r="D273" s="1694"/>
      <c r="E273" s="98" t="s">
        <v>95</v>
      </c>
      <c r="F273" s="60"/>
      <c r="G273" s="6" t="e">
        <f t="shared" si="65"/>
        <v>#DIV/0!</v>
      </c>
      <c r="H273" s="56"/>
      <c r="I273" s="56"/>
      <c r="J273" s="56"/>
      <c r="K273" s="665"/>
      <c r="L273" s="665"/>
      <c r="M273" s="665"/>
    </row>
    <row r="274" spans="1:13" ht="17.100000000000001" hidden="1" customHeight="1" x14ac:dyDescent="0.25">
      <c r="A274" s="16"/>
      <c r="B274" s="1692" t="s">
        <v>571</v>
      </c>
      <c r="C274" s="1693"/>
      <c r="D274" s="1694"/>
      <c r="E274" s="98" t="s">
        <v>95</v>
      </c>
      <c r="F274" s="60"/>
      <c r="G274" s="6" t="e">
        <f t="shared" si="65"/>
        <v>#DIV/0!</v>
      </c>
      <c r="H274" s="56"/>
      <c r="I274" s="56"/>
      <c r="J274" s="56"/>
      <c r="K274" s="665"/>
      <c r="L274" s="665"/>
      <c r="M274" s="665"/>
    </row>
    <row r="275" spans="1:13" ht="17.100000000000001" hidden="1" customHeight="1" x14ac:dyDescent="0.25">
      <c r="A275" s="16"/>
      <c r="B275" s="1660"/>
      <c r="C275" s="1661"/>
      <c r="D275" s="1662"/>
      <c r="E275" s="98" t="s">
        <v>95</v>
      </c>
      <c r="F275" s="60"/>
      <c r="G275" s="6" t="e">
        <f t="shared" si="65"/>
        <v>#DIV/0!</v>
      </c>
      <c r="H275" s="56"/>
      <c r="I275" s="56"/>
      <c r="J275" s="56"/>
      <c r="K275" s="665"/>
      <c r="L275" s="665"/>
      <c r="M275" s="665"/>
    </row>
    <row r="276" spans="1:13" ht="17.100000000000001" hidden="1" customHeight="1" x14ac:dyDescent="0.25">
      <c r="A276" s="16"/>
      <c r="B276" s="1660"/>
      <c r="C276" s="1661"/>
      <c r="D276" s="1662"/>
      <c r="E276" s="98" t="s">
        <v>96</v>
      </c>
      <c r="F276" s="60"/>
      <c r="G276" s="6" t="e">
        <f t="shared" si="65"/>
        <v>#DIV/0!</v>
      </c>
      <c r="H276" s="56"/>
      <c r="I276" s="56"/>
      <c r="J276" s="56"/>
      <c r="K276" s="665"/>
      <c r="L276" s="665"/>
      <c r="M276" s="665"/>
    </row>
    <row r="277" spans="1:13" ht="17.100000000000001" hidden="1" customHeight="1" x14ac:dyDescent="0.25">
      <c r="A277" s="16"/>
      <c r="B277" s="1660"/>
      <c r="C277" s="1661"/>
      <c r="D277" s="1662"/>
      <c r="E277" s="98" t="s">
        <v>96</v>
      </c>
      <c r="F277" s="60"/>
      <c r="G277" s="6" t="e">
        <f t="shared" si="65"/>
        <v>#DIV/0!</v>
      </c>
      <c r="H277" s="56"/>
      <c r="I277" s="56"/>
      <c r="J277" s="56"/>
      <c r="K277" s="665"/>
      <c r="L277" s="665"/>
      <c r="M277" s="665"/>
    </row>
    <row r="278" spans="1:13" ht="17.100000000000001" hidden="1" customHeight="1" x14ac:dyDescent="0.25">
      <c r="A278" s="16"/>
      <c r="B278" s="1660"/>
      <c r="C278" s="1661"/>
      <c r="D278" s="1662"/>
      <c r="E278" s="98" t="s">
        <v>96</v>
      </c>
      <c r="F278" s="60"/>
      <c r="G278" s="6" t="e">
        <f t="shared" si="65"/>
        <v>#DIV/0!</v>
      </c>
      <c r="H278" s="56"/>
      <c r="I278" s="56"/>
      <c r="J278" s="56"/>
      <c r="K278" s="665"/>
      <c r="L278" s="665"/>
      <c r="M278" s="665"/>
    </row>
    <row r="279" spans="1:13" ht="18" hidden="1" customHeight="1" x14ac:dyDescent="0.25">
      <c r="A279" s="18">
        <v>6</v>
      </c>
      <c r="B279" s="1795" t="s">
        <v>870</v>
      </c>
      <c r="C279" s="1769"/>
      <c r="D279" s="1770"/>
      <c r="E279" s="19" t="s">
        <v>117</v>
      </c>
      <c r="F279" s="20" t="s">
        <v>117</v>
      </c>
      <c r="G279" s="21" t="s">
        <v>117</v>
      </c>
      <c r="H279" s="26">
        <f>SUM(H280:H286)</f>
        <v>0</v>
      </c>
      <c r="I279" s="26">
        <f t="shared" ref="I279:J279" si="67">SUM(I280:I286)</f>
        <v>0</v>
      </c>
      <c r="J279" s="26">
        <f t="shared" si="67"/>
        <v>0</v>
      </c>
      <c r="K279" s="665"/>
      <c r="L279" s="665"/>
      <c r="M279" s="665"/>
    </row>
    <row r="280" spans="1:13" ht="17.100000000000001" hidden="1" customHeight="1" x14ac:dyDescent="0.25">
      <c r="A280" s="16"/>
      <c r="B280" s="1660"/>
      <c r="C280" s="1661"/>
      <c r="D280" s="1662"/>
      <c r="E280" s="98" t="s">
        <v>95</v>
      </c>
      <c r="F280" s="60"/>
      <c r="G280" s="6" t="e">
        <f t="shared" ref="G280:G286" si="68">H280/F280</f>
        <v>#DIV/0!</v>
      </c>
      <c r="H280" s="56"/>
      <c r="I280" s="56"/>
      <c r="J280" s="56"/>
      <c r="K280" s="665"/>
      <c r="L280" s="665"/>
      <c r="M280" s="665"/>
    </row>
    <row r="281" spans="1:13" ht="17.100000000000001" hidden="1" customHeight="1" x14ac:dyDescent="0.25">
      <c r="A281" s="16"/>
      <c r="B281" s="1660"/>
      <c r="C281" s="1661"/>
      <c r="D281" s="1662"/>
      <c r="E281" s="98" t="s">
        <v>95</v>
      </c>
      <c r="F281" s="60"/>
      <c r="G281" s="6" t="e">
        <f t="shared" si="68"/>
        <v>#DIV/0!</v>
      </c>
      <c r="H281" s="56"/>
      <c r="I281" s="56"/>
      <c r="J281" s="56"/>
      <c r="K281" s="665"/>
      <c r="L281" s="665"/>
      <c r="M281" s="665"/>
    </row>
    <row r="282" spans="1:13" ht="17.100000000000001" hidden="1" customHeight="1" x14ac:dyDescent="0.25">
      <c r="A282" s="16"/>
      <c r="B282" s="1660"/>
      <c r="C282" s="1661"/>
      <c r="D282" s="1662"/>
      <c r="E282" s="98" t="s">
        <v>95</v>
      </c>
      <c r="F282" s="60"/>
      <c r="G282" s="6" t="e">
        <f t="shared" si="68"/>
        <v>#DIV/0!</v>
      </c>
      <c r="H282" s="56"/>
      <c r="I282" s="56"/>
      <c r="J282" s="56"/>
      <c r="K282" s="665"/>
      <c r="L282" s="665"/>
      <c r="M282" s="665"/>
    </row>
    <row r="283" spans="1:13" ht="17.100000000000001" hidden="1" customHeight="1" x14ac:dyDescent="0.25">
      <c r="A283" s="16"/>
      <c r="B283" s="1660"/>
      <c r="C283" s="1661"/>
      <c r="D283" s="1662"/>
      <c r="E283" s="98" t="s">
        <v>95</v>
      </c>
      <c r="F283" s="60"/>
      <c r="G283" s="6" t="e">
        <f t="shared" si="68"/>
        <v>#DIV/0!</v>
      </c>
      <c r="H283" s="56"/>
      <c r="I283" s="56"/>
      <c r="J283" s="56"/>
      <c r="K283" s="665"/>
      <c r="L283" s="665"/>
      <c r="M283" s="665"/>
    </row>
    <row r="284" spans="1:13" ht="17.100000000000001" hidden="1" customHeight="1" x14ac:dyDescent="0.25">
      <c r="A284" s="16"/>
      <c r="B284" s="1660"/>
      <c r="C284" s="1661"/>
      <c r="D284" s="1662"/>
      <c r="E284" s="98" t="s">
        <v>95</v>
      </c>
      <c r="F284" s="60"/>
      <c r="G284" s="6" t="e">
        <f t="shared" si="68"/>
        <v>#DIV/0!</v>
      </c>
      <c r="H284" s="56"/>
      <c r="I284" s="56"/>
      <c r="J284" s="56"/>
      <c r="K284" s="665"/>
      <c r="L284" s="665"/>
      <c r="M284" s="665"/>
    </row>
    <row r="285" spans="1:13" ht="17.100000000000001" hidden="1" customHeight="1" x14ac:dyDescent="0.25">
      <c r="A285" s="16"/>
      <c r="B285" s="1660"/>
      <c r="C285" s="1661"/>
      <c r="D285" s="1662"/>
      <c r="E285" s="98" t="s">
        <v>95</v>
      </c>
      <c r="F285" s="60"/>
      <c r="G285" s="6" t="e">
        <f t="shared" si="68"/>
        <v>#DIV/0!</v>
      </c>
      <c r="H285" s="56"/>
      <c r="I285" s="56"/>
      <c r="J285" s="56"/>
      <c r="K285" s="665"/>
      <c r="L285" s="665"/>
      <c r="M285" s="665"/>
    </row>
    <row r="286" spans="1:13" ht="17.100000000000001" hidden="1" customHeight="1" x14ac:dyDescent="0.25">
      <c r="A286" s="16"/>
      <c r="B286" s="1660"/>
      <c r="C286" s="1661"/>
      <c r="D286" s="1662"/>
      <c r="E286" s="98" t="s">
        <v>95</v>
      </c>
      <c r="F286" s="60"/>
      <c r="G286" s="6" t="e">
        <f t="shared" si="68"/>
        <v>#DIV/0!</v>
      </c>
      <c r="H286" s="56"/>
      <c r="I286" s="56"/>
      <c r="J286" s="56"/>
      <c r="K286" s="665"/>
      <c r="L286" s="665"/>
      <c r="M286" s="665"/>
    </row>
    <row r="287" spans="1:13" ht="18" customHeight="1" x14ac:dyDescent="0.25">
      <c r="A287" s="18">
        <v>7</v>
      </c>
      <c r="B287" s="1814" t="s">
        <v>194</v>
      </c>
      <c r="C287" s="1815"/>
      <c r="D287" s="1816"/>
      <c r="E287" s="19" t="s">
        <v>117</v>
      </c>
      <c r="F287" s="20" t="s">
        <v>117</v>
      </c>
      <c r="G287" s="21" t="s">
        <v>117</v>
      </c>
      <c r="H287" s="26">
        <f>SUM(H288:H292)</f>
        <v>229823.22</v>
      </c>
      <c r="I287" s="26">
        <f t="shared" ref="I287:J287" si="69">SUM(I288:I292)</f>
        <v>229823.22</v>
      </c>
      <c r="J287" s="26">
        <f t="shared" si="69"/>
        <v>229823.22</v>
      </c>
      <c r="K287" s="665"/>
      <c r="L287" s="665"/>
      <c r="M287" s="665"/>
    </row>
    <row r="288" spans="1:13" ht="17.100000000000001" customHeight="1" x14ac:dyDescent="0.25">
      <c r="A288" s="16"/>
      <c r="B288" s="1692" t="s">
        <v>662</v>
      </c>
      <c r="C288" s="1693"/>
      <c r="D288" s="1694"/>
      <c r="E288" s="98" t="s">
        <v>95</v>
      </c>
      <c r="F288" s="60">
        <v>25</v>
      </c>
      <c r="G288" s="6">
        <f t="shared" ref="G288:G300" si="70">H288/F288</f>
        <v>1384.3771999999999</v>
      </c>
      <c r="H288" s="56">
        <v>34609.43</v>
      </c>
      <c r="I288" s="56">
        <v>34609.43</v>
      </c>
      <c r="J288" s="56">
        <v>34609.43</v>
      </c>
      <c r="K288" s="665"/>
      <c r="L288" s="665"/>
      <c r="M288" s="665"/>
    </row>
    <row r="289" spans="1:13" ht="17.100000000000001" customHeight="1" x14ac:dyDescent="0.25">
      <c r="A289" s="99"/>
      <c r="B289" s="1660" t="s">
        <v>663</v>
      </c>
      <c r="C289" s="1661"/>
      <c r="D289" s="1662"/>
      <c r="E289" s="98" t="s">
        <v>95</v>
      </c>
      <c r="F289" s="60">
        <v>60</v>
      </c>
      <c r="G289" s="6">
        <f t="shared" si="70"/>
        <v>3253.5631666666668</v>
      </c>
      <c r="H289" s="56">
        <v>195213.79</v>
      </c>
      <c r="I289" s="56">
        <v>195213.79</v>
      </c>
      <c r="J289" s="56">
        <v>195213.79</v>
      </c>
      <c r="K289" s="665"/>
      <c r="L289" s="665"/>
      <c r="M289" s="665"/>
    </row>
    <row r="290" spans="1:13" ht="17.100000000000001" hidden="1" customHeight="1" x14ac:dyDescent="0.25">
      <c r="A290" s="99"/>
      <c r="B290" s="1660"/>
      <c r="C290" s="1661"/>
      <c r="D290" s="1662"/>
      <c r="E290" s="98" t="s">
        <v>95</v>
      </c>
      <c r="F290" s="60"/>
      <c r="G290" s="6" t="e">
        <f t="shared" si="70"/>
        <v>#DIV/0!</v>
      </c>
      <c r="H290" s="56"/>
      <c r="I290" s="56"/>
      <c r="J290" s="56"/>
      <c r="K290" s="665"/>
      <c r="L290" s="665"/>
      <c r="M290" s="665"/>
    </row>
    <row r="291" spans="1:13" ht="17.100000000000001" hidden="1" customHeight="1" x14ac:dyDescent="0.25">
      <c r="A291" s="99"/>
      <c r="B291" s="1924"/>
      <c r="C291" s="1925"/>
      <c r="D291" s="1926"/>
      <c r="E291" s="98"/>
      <c r="F291" s="60"/>
      <c r="G291" s="6" t="e">
        <f t="shared" si="70"/>
        <v>#DIV/0!</v>
      </c>
      <c r="H291" s="56"/>
      <c r="I291" s="56"/>
      <c r="J291" s="56"/>
      <c r="K291" s="665"/>
      <c r="L291" s="665"/>
      <c r="M291" s="665"/>
    </row>
    <row r="292" spans="1:13" ht="17.100000000000001" hidden="1" customHeight="1" thickBot="1" x14ac:dyDescent="0.3">
      <c r="A292" s="99"/>
      <c r="B292" s="1660"/>
      <c r="C292" s="1661"/>
      <c r="D292" s="1662"/>
      <c r="E292" s="98"/>
      <c r="F292" s="60"/>
      <c r="G292" s="6" t="e">
        <f t="shared" si="70"/>
        <v>#DIV/0!</v>
      </c>
      <c r="H292" s="56"/>
      <c r="I292" s="56"/>
      <c r="J292" s="56"/>
      <c r="K292" s="665"/>
      <c r="L292" s="665"/>
      <c r="M292" s="665"/>
    </row>
    <row r="293" spans="1:13" ht="17.100000000000001" customHeight="1" x14ac:dyDescent="0.25">
      <c r="A293" s="31"/>
      <c r="B293" s="1643" t="s">
        <v>346</v>
      </c>
      <c r="C293" s="1644"/>
      <c r="D293" s="1645"/>
      <c r="E293" s="32" t="s">
        <v>117</v>
      </c>
      <c r="F293" s="117" t="s">
        <v>117</v>
      </c>
      <c r="G293" s="118" t="s">
        <v>117</v>
      </c>
      <c r="H293" s="87">
        <f>H223+H251+H252+H262+H272+H279+H287</f>
        <v>727950.16999999993</v>
      </c>
      <c r="I293" s="87">
        <f>I223+I251+I252+I262+I272+I279+I287</f>
        <v>671834.80999999994</v>
      </c>
      <c r="J293" s="87">
        <f>J223+J251+J252+J262+J272+J279+J287</f>
        <v>671834.80999999994</v>
      </c>
      <c r="K293" s="665"/>
      <c r="L293" s="665"/>
      <c r="M293" s="665"/>
    </row>
    <row r="294" spans="1:13" ht="17.100000000000001" hidden="1" customHeight="1" x14ac:dyDescent="0.25">
      <c r="A294" s="639"/>
      <c r="B294" s="2050" t="s">
        <v>660</v>
      </c>
      <c r="C294" s="2051"/>
      <c r="D294" s="2052"/>
      <c r="E294" s="98" t="s">
        <v>95</v>
      </c>
      <c r="F294" s="60"/>
      <c r="G294" s="6" t="e">
        <f t="shared" ref="G294" si="71">H294/F294</f>
        <v>#DIV/0!</v>
      </c>
      <c r="H294" s="56"/>
      <c r="I294" s="56"/>
      <c r="J294" s="56"/>
      <c r="K294" s="665"/>
      <c r="L294" s="665"/>
      <c r="M294" s="665"/>
    </row>
    <row r="295" spans="1:13" ht="17.100000000000001" hidden="1" customHeight="1" x14ac:dyDescent="0.25">
      <c r="A295" s="639"/>
      <c r="B295" s="1692" t="s">
        <v>661</v>
      </c>
      <c r="C295" s="1693"/>
      <c r="D295" s="1694"/>
      <c r="E295" s="98" t="s">
        <v>95</v>
      </c>
      <c r="F295" s="60"/>
      <c r="G295" s="6" t="e">
        <f t="shared" si="70"/>
        <v>#DIV/0!</v>
      </c>
      <c r="H295" s="56"/>
      <c r="I295" s="56"/>
      <c r="J295" s="56"/>
      <c r="K295" s="665"/>
      <c r="L295" s="665"/>
      <c r="M295" s="665"/>
    </row>
    <row r="296" spans="1:13" ht="17.100000000000001" hidden="1" customHeight="1" x14ac:dyDescent="0.25">
      <c r="A296" s="639"/>
      <c r="B296" s="1660"/>
      <c r="C296" s="1661"/>
      <c r="D296" s="1662"/>
      <c r="E296" s="98" t="s">
        <v>95</v>
      </c>
      <c r="F296" s="60"/>
      <c r="G296" s="6" t="e">
        <f t="shared" si="70"/>
        <v>#DIV/0!</v>
      </c>
      <c r="H296" s="56"/>
      <c r="I296" s="56"/>
      <c r="J296" s="56"/>
      <c r="K296" s="665"/>
      <c r="L296" s="665"/>
      <c r="M296" s="665"/>
    </row>
    <row r="297" spans="1:13" ht="17.100000000000001" hidden="1" customHeight="1" x14ac:dyDescent="0.25">
      <c r="A297" s="639"/>
      <c r="B297" s="1660"/>
      <c r="C297" s="1661"/>
      <c r="D297" s="1662"/>
      <c r="E297" s="98" t="s">
        <v>95</v>
      </c>
      <c r="F297" s="60"/>
      <c r="G297" s="6" t="e">
        <f t="shared" si="70"/>
        <v>#DIV/0!</v>
      </c>
      <c r="H297" s="56"/>
      <c r="I297" s="56"/>
      <c r="J297" s="56"/>
      <c r="K297" s="665"/>
      <c r="L297" s="665"/>
      <c r="M297" s="665"/>
    </row>
    <row r="298" spans="1:13" ht="17.100000000000001" hidden="1" customHeight="1" x14ac:dyDescent="0.25">
      <c r="A298" s="639"/>
      <c r="B298" s="1660"/>
      <c r="C298" s="1661"/>
      <c r="D298" s="1662"/>
      <c r="E298" s="98" t="s">
        <v>95</v>
      </c>
      <c r="F298" s="60"/>
      <c r="G298" s="6" t="e">
        <f t="shared" si="70"/>
        <v>#DIV/0!</v>
      </c>
      <c r="H298" s="56"/>
      <c r="I298" s="56"/>
      <c r="J298" s="56"/>
      <c r="K298" s="665"/>
      <c r="L298" s="665"/>
      <c r="M298" s="665"/>
    </row>
    <row r="299" spans="1:13" ht="17.100000000000001" hidden="1" customHeight="1" x14ac:dyDescent="0.25">
      <c r="A299" s="639"/>
      <c r="B299" s="1660"/>
      <c r="C299" s="1661"/>
      <c r="D299" s="1662"/>
      <c r="E299" s="98" t="s">
        <v>95</v>
      </c>
      <c r="F299" s="60"/>
      <c r="G299" s="6" t="e">
        <f t="shared" si="70"/>
        <v>#DIV/0!</v>
      </c>
      <c r="H299" s="56"/>
      <c r="I299" s="56"/>
      <c r="J299" s="56"/>
      <c r="K299" s="665"/>
      <c r="L299" s="665"/>
      <c r="M299" s="665"/>
    </row>
    <row r="300" spans="1:13" ht="17.100000000000001" hidden="1" customHeight="1" x14ac:dyDescent="0.25">
      <c r="A300" s="639"/>
      <c r="B300" s="1660"/>
      <c r="C300" s="1661"/>
      <c r="D300" s="1662"/>
      <c r="E300" s="98" t="s">
        <v>95</v>
      </c>
      <c r="F300" s="60"/>
      <c r="G300" s="6" t="e">
        <f t="shared" si="70"/>
        <v>#DIV/0!</v>
      </c>
      <c r="H300" s="56"/>
      <c r="I300" s="56"/>
      <c r="J300" s="56"/>
      <c r="K300" s="665"/>
      <c r="L300" s="665"/>
      <c r="M300" s="665"/>
    </row>
    <row r="301" spans="1:13" ht="17.100000000000001" customHeight="1" x14ac:dyDescent="0.25">
      <c r="A301" s="109"/>
      <c r="B301" s="2047" t="s">
        <v>529</v>
      </c>
      <c r="C301" s="2048"/>
      <c r="D301" s="2049"/>
      <c r="E301" s="110" t="s">
        <v>117</v>
      </c>
      <c r="F301" s="111" t="s">
        <v>117</v>
      </c>
      <c r="G301" s="112" t="s">
        <v>117</v>
      </c>
      <c r="H301" s="640">
        <f>SUM(H294:H300)</f>
        <v>0</v>
      </c>
      <c r="I301" s="640">
        <f t="shared" ref="I301:J301" si="72">SUM(I294:I300)</f>
        <v>0</v>
      </c>
      <c r="J301" s="640">
        <f t="shared" si="72"/>
        <v>0</v>
      </c>
      <c r="K301" s="665"/>
      <c r="L301" s="665"/>
      <c r="M301" s="665"/>
    </row>
    <row r="302" spans="1:13" ht="20.45" customHeight="1" x14ac:dyDescent="0.25">
      <c r="A302" s="1637" t="s">
        <v>63</v>
      </c>
      <c r="B302" s="1638"/>
      <c r="C302" s="1638"/>
      <c r="D302" s="1638"/>
      <c r="E302" s="1638"/>
      <c r="F302" s="1638"/>
      <c r="G302" s="1639"/>
      <c r="H302" s="8">
        <f>H293+H301</f>
        <v>727950.16999999993</v>
      </c>
      <c r="I302" s="8">
        <f t="shared" ref="I302:J302" si="73">I293+I301</f>
        <v>671834.80999999994</v>
      </c>
      <c r="J302" s="8">
        <f t="shared" si="73"/>
        <v>671834.80999999994</v>
      </c>
      <c r="K302" s="665"/>
      <c r="L302" s="665"/>
      <c r="M302" s="665"/>
    </row>
    <row r="303" spans="1:13" ht="12" customHeight="1" x14ac:dyDescent="0.25">
      <c r="J303" s="78"/>
      <c r="K303" s="58"/>
    </row>
    <row r="304" spans="1:13" ht="21.95" customHeight="1" x14ac:dyDescent="0.25">
      <c r="B304" s="1919" t="s">
        <v>139</v>
      </c>
      <c r="C304" s="1919"/>
      <c r="D304" s="1919"/>
      <c r="E304" s="1919"/>
      <c r="F304" s="1919"/>
      <c r="G304" s="1919"/>
      <c r="H304" s="1919"/>
      <c r="I304" s="1919"/>
      <c r="J304" s="1919"/>
    </row>
    <row r="305" spans="1:13" ht="23.1" customHeight="1" x14ac:dyDescent="0.25">
      <c r="A305" s="1779" t="s">
        <v>106</v>
      </c>
      <c r="B305" s="1927" t="s">
        <v>77</v>
      </c>
      <c r="C305" s="1928"/>
      <c r="D305" s="1929"/>
      <c r="E305" s="1781" t="s">
        <v>82</v>
      </c>
      <c r="F305" s="1782" t="s">
        <v>35</v>
      </c>
      <c r="G305" s="1783" t="s">
        <v>111</v>
      </c>
      <c r="H305" s="1698" t="s">
        <v>104</v>
      </c>
      <c r="I305" s="1698"/>
      <c r="J305" s="1698"/>
    </row>
    <row r="306" spans="1:13" ht="23.1" customHeight="1" x14ac:dyDescent="0.25">
      <c r="A306" s="1780"/>
      <c r="B306" s="1930"/>
      <c r="C306" s="1931"/>
      <c r="D306" s="1932"/>
      <c r="E306" s="1781"/>
      <c r="F306" s="1782"/>
      <c r="G306" s="1783"/>
      <c r="H306" s="55">
        <f>H14</f>
        <v>2026</v>
      </c>
      <c r="I306" s="55">
        <f t="shared" ref="I306:J306" si="74">I14</f>
        <v>2027</v>
      </c>
      <c r="J306" s="55">
        <f t="shared" si="74"/>
        <v>2028</v>
      </c>
    </row>
    <row r="307" spans="1:13" ht="15.95" customHeight="1" x14ac:dyDescent="0.25">
      <c r="A307" s="68">
        <v>1</v>
      </c>
      <c r="B307" s="1887">
        <v>2</v>
      </c>
      <c r="C307" s="1887"/>
      <c r="D307" s="1887"/>
      <c r="E307" s="69">
        <v>3</v>
      </c>
      <c r="F307" s="69">
        <v>4</v>
      </c>
      <c r="G307" s="69">
        <v>5</v>
      </c>
      <c r="H307" s="97">
        <v>6</v>
      </c>
      <c r="I307" s="97">
        <v>7</v>
      </c>
      <c r="J307" s="97">
        <v>8</v>
      </c>
      <c r="K307" s="45" t="s">
        <v>1094</v>
      </c>
      <c r="L307" s="45"/>
    </row>
    <row r="308" spans="1:13" ht="15.95" customHeight="1" x14ac:dyDescent="0.25">
      <c r="A308" s="18">
        <v>1</v>
      </c>
      <c r="B308" s="1681" t="s">
        <v>874</v>
      </c>
      <c r="C308" s="1681"/>
      <c r="D308" s="1681"/>
      <c r="E308" s="19" t="s">
        <v>117</v>
      </c>
      <c r="F308" s="20" t="s">
        <v>117</v>
      </c>
      <c r="G308" s="21" t="s">
        <v>117</v>
      </c>
      <c r="H308" s="26">
        <f>SUM(H309:H327)</f>
        <v>2508029.6800000002</v>
      </c>
      <c r="I308" s="26">
        <f t="shared" ref="I308:J308" si="75">SUM(I309:I327)</f>
        <v>2508029.6800000002</v>
      </c>
      <c r="J308" s="26">
        <f t="shared" si="75"/>
        <v>2508029.6800000002</v>
      </c>
      <c r="K308" s="45"/>
      <c r="L308" s="45"/>
    </row>
    <row r="309" spans="1:13" ht="17.100000000000001" customHeight="1" x14ac:dyDescent="0.25">
      <c r="A309" s="1042"/>
      <c r="B309" s="1808" t="s">
        <v>839</v>
      </c>
      <c r="C309" s="1809"/>
      <c r="D309" s="1810"/>
      <c r="E309" s="75" t="s">
        <v>543</v>
      </c>
      <c r="F309" s="783">
        <v>8760</v>
      </c>
      <c r="G309" s="108">
        <f t="shared" ref="G309:G371" si="76">H309/F309</f>
        <v>249</v>
      </c>
      <c r="H309" s="88">
        <v>2181240</v>
      </c>
      <c r="I309" s="88">
        <v>2181240</v>
      </c>
      <c r="J309" s="88">
        <v>2181240</v>
      </c>
      <c r="K309" s="863" t="s">
        <v>1095</v>
      </c>
      <c r="L309" s="863"/>
      <c r="M309" s="863"/>
    </row>
    <row r="310" spans="1:13" ht="17.100000000000001" customHeight="1" x14ac:dyDescent="0.25">
      <c r="A310" s="1042"/>
      <c r="B310" s="1808" t="s">
        <v>840</v>
      </c>
      <c r="C310" s="1809"/>
      <c r="D310" s="1810"/>
      <c r="E310" s="75" t="s">
        <v>98</v>
      </c>
      <c r="F310" s="783">
        <v>12</v>
      </c>
      <c r="G310" s="108">
        <f t="shared" si="76"/>
        <v>3319.14</v>
      </c>
      <c r="H310" s="88">
        <v>39829.68</v>
      </c>
      <c r="I310" s="88">
        <v>39829.68</v>
      </c>
      <c r="J310" s="88">
        <v>39829.68</v>
      </c>
      <c r="K310" s="863"/>
      <c r="L310" s="863"/>
      <c r="M310" s="863"/>
    </row>
    <row r="311" spans="1:13" ht="17.100000000000001" customHeight="1" x14ac:dyDescent="0.25">
      <c r="A311" s="1042"/>
      <c r="B311" s="1808" t="s">
        <v>64</v>
      </c>
      <c r="C311" s="1809"/>
      <c r="D311" s="1810"/>
      <c r="E311" s="75" t="s">
        <v>93</v>
      </c>
      <c r="F311" s="783">
        <v>58</v>
      </c>
      <c r="G311" s="108">
        <f t="shared" si="76"/>
        <v>4947.5862068965516</v>
      </c>
      <c r="H311" s="88">
        <v>286960</v>
      </c>
      <c r="I311" s="88">
        <v>286960</v>
      </c>
      <c r="J311" s="88">
        <v>286960</v>
      </c>
      <c r="K311" s="659"/>
      <c r="L311" s="659"/>
    </row>
    <row r="312" spans="1:13" ht="17.100000000000001" hidden="1" customHeight="1" x14ac:dyDescent="0.25">
      <c r="A312" s="1042"/>
      <c r="B312" s="1709" t="s">
        <v>728</v>
      </c>
      <c r="C312" s="1710"/>
      <c r="D312" s="1711"/>
      <c r="E312" s="75" t="s">
        <v>93</v>
      </c>
      <c r="F312" s="783"/>
      <c r="G312" s="108" t="e">
        <f t="shared" ref="G312:G313" si="77">H312/F312</f>
        <v>#DIV/0!</v>
      </c>
      <c r="H312" s="88"/>
      <c r="I312" s="88"/>
      <c r="J312" s="88"/>
      <c r="K312" s="659"/>
      <c r="L312" s="659"/>
    </row>
    <row r="313" spans="1:13" ht="17.100000000000001" hidden="1" customHeight="1" x14ac:dyDescent="0.25">
      <c r="A313" s="1042"/>
      <c r="B313" s="1703" t="s">
        <v>604</v>
      </c>
      <c r="C313" s="1704"/>
      <c r="D313" s="1705"/>
      <c r="E313" s="75" t="s">
        <v>95</v>
      </c>
      <c r="F313" s="783"/>
      <c r="G313" s="108" t="e">
        <f t="shared" si="77"/>
        <v>#DIV/0!</v>
      </c>
      <c r="H313" s="88"/>
      <c r="I313" s="88"/>
      <c r="J313" s="88"/>
      <c r="K313" s="659"/>
      <c r="L313" s="659"/>
    </row>
    <row r="314" spans="1:13" ht="17.100000000000001" hidden="1" customHeight="1" x14ac:dyDescent="0.25">
      <c r="A314" s="1042"/>
      <c r="B314" s="1709" t="s">
        <v>190</v>
      </c>
      <c r="C314" s="1710"/>
      <c r="D314" s="1711"/>
      <c r="E314" s="75" t="s">
        <v>93</v>
      </c>
      <c r="F314" s="783"/>
      <c r="G314" s="108" t="e">
        <f t="shared" ref="G314" si="78">H314/F314</f>
        <v>#DIV/0!</v>
      </c>
      <c r="H314" s="88"/>
      <c r="I314" s="88"/>
      <c r="J314" s="88"/>
      <c r="K314" s="659"/>
      <c r="L314" s="659"/>
    </row>
    <row r="315" spans="1:13" ht="17.100000000000001" hidden="1" customHeight="1" x14ac:dyDescent="0.25">
      <c r="A315" s="1042"/>
      <c r="B315" s="1709" t="s">
        <v>605</v>
      </c>
      <c r="C315" s="1710"/>
      <c r="D315" s="1711"/>
      <c r="E315" s="75" t="s">
        <v>93</v>
      </c>
      <c r="F315" s="783"/>
      <c r="G315" s="108" t="e">
        <f t="shared" si="76"/>
        <v>#DIV/0!</v>
      </c>
      <c r="H315" s="88"/>
      <c r="I315" s="88"/>
      <c r="J315" s="88"/>
      <c r="K315" s="659"/>
      <c r="L315" s="659"/>
    </row>
    <row r="316" spans="1:13" ht="17.100000000000001" hidden="1" customHeight="1" x14ac:dyDescent="0.25">
      <c r="A316" s="1042"/>
      <c r="B316" s="1703" t="s">
        <v>644</v>
      </c>
      <c r="C316" s="1704"/>
      <c r="D316" s="1705"/>
      <c r="E316" s="75" t="s">
        <v>93</v>
      </c>
      <c r="F316" s="91"/>
      <c r="G316" s="108" t="e">
        <f t="shared" si="76"/>
        <v>#DIV/0!</v>
      </c>
      <c r="H316" s="88"/>
      <c r="I316" s="88"/>
      <c r="J316" s="88"/>
      <c r="K316" s="659"/>
      <c r="L316" s="659"/>
    </row>
    <row r="317" spans="1:13" ht="17.100000000000001" hidden="1" customHeight="1" x14ac:dyDescent="0.25">
      <c r="A317" s="1042"/>
      <c r="B317" s="1703" t="s">
        <v>645</v>
      </c>
      <c r="C317" s="1704"/>
      <c r="D317" s="1705"/>
      <c r="E317" s="75" t="s">
        <v>93</v>
      </c>
      <c r="F317" s="91"/>
      <c r="G317" s="108" t="e">
        <f t="shared" si="76"/>
        <v>#DIV/0!</v>
      </c>
      <c r="H317" s="88"/>
      <c r="I317" s="88"/>
      <c r="J317" s="88"/>
      <c r="K317" s="659"/>
      <c r="L317" s="659"/>
    </row>
    <row r="318" spans="1:13" ht="17.100000000000001" hidden="1" customHeight="1" x14ac:dyDescent="0.25">
      <c r="A318" s="1042"/>
      <c r="B318" s="1703" t="s">
        <v>751</v>
      </c>
      <c r="C318" s="1704"/>
      <c r="D318" s="1705"/>
      <c r="E318" s="1016" t="s">
        <v>796</v>
      </c>
      <c r="F318" s="91"/>
      <c r="G318" s="108" t="e">
        <f t="shared" si="76"/>
        <v>#DIV/0!</v>
      </c>
      <c r="H318" s="88"/>
      <c r="I318" s="88"/>
      <c r="J318" s="88"/>
    </row>
    <row r="319" spans="1:13" ht="17.100000000000001" hidden="1" customHeight="1" x14ac:dyDescent="0.25">
      <c r="A319" s="27"/>
      <c r="B319" s="1657"/>
      <c r="C319" s="1658"/>
      <c r="D319" s="1659"/>
      <c r="E319" s="75" t="s">
        <v>95</v>
      </c>
      <c r="F319" s="91"/>
      <c r="G319" s="108" t="e">
        <f t="shared" ref="G319" si="79">H319/F319</f>
        <v>#DIV/0!</v>
      </c>
      <c r="H319" s="88"/>
      <c r="I319" s="88"/>
      <c r="J319" s="88"/>
    </row>
    <row r="320" spans="1:13" ht="17.100000000000001" hidden="1" customHeight="1" x14ac:dyDescent="0.25">
      <c r="A320" s="27"/>
      <c r="B320" s="1689"/>
      <c r="C320" s="1690"/>
      <c r="D320" s="1691"/>
      <c r="E320" s="75" t="s">
        <v>95</v>
      </c>
      <c r="F320" s="80"/>
      <c r="G320" s="6" t="e">
        <f t="shared" si="76"/>
        <v>#DIV/0!</v>
      </c>
      <c r="H320" s="56"/>
      <c r="I320" s="56"/>
      <c r="J320" s="56"/>
    </row>
    <row r="321" spans="1:10" ht="17.100000000000001" hidden="1" customHeight="1" x14ac:dyDescent="0.25">
      <c r="A321" s="27"/>
      <c r="B321" s="1689"/>
      <c r="C321" s="1690"/>
      <c r="D321" s="1691"/>
      <c r="E321" s="75" t="s">
        <v>95</v>
      </c>
      <c r="F321" s="80"/>
      <c r="G321" s="6" t="e">
        <f t="shared" si="76"/>
        <v>#DIV/0!</v>
      </c>
      <c r="H321" s="56"/>
      <c r="I321" s="56"/>
      <c r="J321" s="56"/>
    </row>
    <row r="322" spans="1:10" ht="17.100000000000001" hidden="1" customHeight="1" x14ac:dyDescent="0.25">
      <c r="A322" s="1017"/>
      <c r="B322" s="1070"/>
      <c r="C322" s="1071"/>
      <c r="D322" s="1072"/>
      <c r="E322" s="75" t="s">
        <v>95</v>
      </c>
      <c r="F322" s="1069"/>
      <c r="G322" s="6" t="e">
        <f t="shared" si="76"/>
        <v>#DIV/0!</v>
      </c>
      <c r="H322" s="1021"/>
      <c r="I322" s="1021"/>
      <c r="J322" s="1021"/>
    </row>
    <row r="323" spans="1:10" ht="17.100000000000001" hidden="1" customHeight="1" x14ac:dyDescent="0.25">
      <c r="A323" s="1017"/>
      <c r="B323" s="1070"/>
      <c r="C323" s="1071"/>
      <c r="D323" s="1072"/>
      <c r="E323" s="75" t="s">
        <v>95</v>
      </c>
      <c r="F323" s="1069"/>
      <c r="G323" s="6" t="e">
        <f t="shared" si="76"/>
        <v>#DIV/0!</v>
      </c>
      <c r="H323" s="1021"/>
      <c r="I323" s="1021"/>
      <c r="J323" s="1021"/>
    </row>
    <row r="324" spans="1:10" ht="17.100000000000001" hidden="1" customHeight="1" x14ac:dyDescent="0.25">
      <c r="A324" s="1017"/>
      <c r="B324" s="1070"/>
      <c r="C324" s="1071"/>
      <c r="D324" s="1072"/>
      <c r="E324" s="75" t="s">
        <v>95</v>
      </c>
      <c r="F324" s="1069"/>
      <c r="G324" s="6" t="e">
        <f t="shared" si="76"/>
        <v>#DIV/0!</v>
      </c>
      <c r="H324" s="1021"/>
      <c r="I324" s="1021"/>
      <c r="J324" s="1021"/>
    </row>
    <row r="325" spans="1:10" ht="17.100000000000001" hidden="1" customHeight="1" x14ac:dyDescent="0.25">
      <c r="A325" s="1017"/>
      <c r="B325" s="1070"/>
      <c r="C325" s="1071"/>
      <c r="D325" s="1072"/>
      <c r="E325" s="75" t="s">
        <v>95</v>
      </c>
      <c r="F325" s="1069"/>
      <c r="G325" s="6" t="e">
        <f t="shared" si="76"/>
        <v>#DIV/0!</v>
      </c>
      <c r="H325" s="1021"/>
      <c r="I325" s="1021"/>
      <c r="J325" s="1021"/>
    </row>
    <row r="326" spans="1:10" ht="17.100000000000001" hidden="1" customHeight="1" x14ac:dyDescent="0.25">
      <c r="A326" s="1017"/>
      <c r="B326" s="1070"/>
      <c r="C326" s="1071"/>
      <c r="D326" s="1072"/>
      <c r="E326" s="75" t="s">
        <v>95</v>
      </c>
      <c r="F326" s="1069"/>
      <c r="G326" s="6" t="e">
        <f t="shared" si="76"/>
        <v>#DIV/0!</v>
      </c>
      <c r="H326" s="1021"/>
      <c r="I326" s="1021"/>
      <c r="J326" s="1021"/>
    </row>
    <row r="327" spans="1:10" ht="17.100000000000001" hidden="1" customHeight="1" x14ac:dyDescent="0.25">
      <c r="A327" s="1017"/>
      <c r="B327" s="2053"/>
      <c r="C327" s="2054"/>
      <c r="D327" s="2055"/>
      <c r="E327" s="1018" t="s">
        <v>95</v>
      </c>
      <c r="F327" s="1019"/>
      <c r="G327" s="1020" t="e">
        <f>H327/F327</f>
        <v>#DIV/0!</v>
      </c>
      <c r="H327" s="1021"/>
      <c r="I327" s="1021"/>
      <c r="J327" s="1021"/>
    </row>
    <row r="328" spans="1:10" ht="17.100000000000001" customHeight="1" x14ac:dyDescent="0.25">
      <c r="A328" s="18">
        <v>2</v>
      </c>
      <c r="B328" s="1681" t="s">
        <v>843</v>
      </c>
      <c r="C328" s="1681"/>
      <c r="D328" s="1681"/>
      <c r="E328" s="19" t="s">
        <v>117</v>
      </c>
      <c r="F328" s="20" t="s">
        <v>117</v>
      </c>
      <c r="G328" s="21" t="s">
        <v>117</v>
      </c>
      <c r="H328" s="26">
        <f>SUM(H329:H341)</f>
        <v>77538</v>
      </c>
      <c r="I328" s="26">
        <f t="shared" ref="I328:J328" si="80">SUM(I329:I341)</f>
        <v>0</v>
      </c>
      <c r="J328" s="26">
        <f t="shared" si="80"/>
        <v>0</v>
      </c>
    </row>
    <row r="329" spans="1:10" ht="17.100000000000001" hidden="1" customHeight="1" x14ac:dyDescent="0.25">
      <c r="A329" s="1073"/>
      <c r="B329" s="1703" t="s">
        <v>141</v>
      </c>
      <c r="C329" s="1704"/>
      <c r="D329" s="1705"/>
      <c r="E329" s="75" t="s">
        <v>95</v>
      </c>
      <c r="F329" s="80"/>
      <c r="G329" s="6" t="e">
        <f t="shared" si="76"/>
        <v>#DIV/0!</v>
      </c>
      <c r="H329" s="56"/>
      <c r="I329" s="56"/>
      <c r="J329" s="1028"/>
    </row>
    <row r="330" spans="1:10" ht="17.100000000000001" hidden="1" customHeight="1" x14ac:dyDescent="0.25">
      <c r="A330" s="1073"/>
      <c r="B330" s="1703" t="s">
        <v>792</v>
      </c>
      <c r="C330" s="1704"/>
      <c r="D330" s="1705"/>
      <c r="E330" s="75" t="s">
        <v>95</v>
      </c>
      <c r="F330" s="80"/>
      <c r="G330" s="6" t="e">
        <f t="shared" ref="G330:G344" si="81">H330/F330</f>
        <v>#DIV/0!</v>
      </c>
      <c r="H330" s="56"/>
      <c r="I330" s="56"/>
      <c r="J330" s="1028"/>
    </row>
    <row r="331" spans="1:10" ht="17.100000000000001" hidden="1" customHeight="1" x14ac:dyDescent="0.25">
      <c r="A331" s="1073"/>
      <c r="B331" s="1703" t="s">
        <v>793</v>
      </c>
      <c r="C331" s="1704"/>
      <c r="D331" s="1705"/>
      <c r="E331" s="75" t="s">
        <v>95</v>
      </c>
      <c r="F331" s="80"/>
      <c r="G331" s="6" t="e">
        <f t="shared" si="81"/>
        <v>#DIV/0!</v>
      </c>
      <c r="H331" s="56"/>
      <c r="I331" s="56"/>
      <c r="J331" s="1028"/>
    </row>
    <row r="332" spans="1:10" ht="17.100000000000001" customHeight="1" x14ac:dyDescent="0.25">
      <c r="A332" s="1073"/>
      <c r="B332" s="1703" t="s">
        <v>794</v>
      </c>
      <c r="C332" s="1704"/>
      <c r="D332" s="1705"/>
      <c r="E332" s="75" t="s">
        <v>95</v>
      </c>
      <c r="F332" s="80">
        <v>1</v>
      </c>
      <c r="G332" s="6">
        <f t="shared" si="81"/>
        <v>5100</v>
      </c>
      <c r="H332" s="56">
        <v>5100</v>
      </c>
      <c r="I332" s="56"/>
      <c r="J332" s="1028"/>
    </row>
    <row r="333" spans="1:10" ht="17.100000000000001" hidden="1" customHeight="1" x14ac:dyDescent="0.25">
      <c r="A333" s="1073"/>
      <c r="B333" s="1703" t="s">
        <v>140</v>
      </c>
      <c r="C333" s="1704"/>
      <c r="D333" s="1705"/>
      <c r="E333" s="75" t="s">
        <v>96</v>
      </c>
      <c r="F333" s="60"/>
      <c r="G333" s="6" t="e">
        <f t="shared" si="81"/>
        <v>#DIV/0!</v>
      </c>
      <c r="H333" s="56"/>
      <c r="I333" s="56"/>
      <c r="J333" s="1028"/>
    </row>
    <row r="334" spans="1:10" ht="17.100000000000001" hidden="1" customHeight="1" x14ac:dyDescent="0.25">
      <c r="A334" s="1073"/>
      <c r="B334" s="1706" t="s">
        <v>181</v>
      </c>
      <c r="C334" s="1707"/>
      <c r="D334" s="1708"/>
      <c r="E334" s="75" t="s">
        <v>95</v>
      </c>
      <c r="F334" s="60"/>
      <c r="G334" s="6" t="e">
        <f t="shared" si="81"/>
        <v>#DIV/0!</v>
      </c>
      <c r="H334" s="56"/>
      <c r="I334" s="56"/>
      <c r="J334" s="1028"/>
    </row>
    <row r="335" spans="1:10" ht="17.100000000000001" hidden="1" customHeight="1" x14ac:dyDescent="0.25">
      <c r="A335" s="1073"/>
      <c r="B335" s="1709" t="s">
        <v>191</v>
      </c>
      <c r="C335" s="1710"/>
      <c r="D335" s="1711"/>
      <c r="E335" s="75" t="s">
        <v>95</v>
      </c>
      <c r="F335" s="60"/>
      <c r="G335" s="6" t="e">
        <f t="shared" ref="G335:G343" si="82">H335/F335</f>
        <v>#DIV/0!</v>
      </c>
      <c r="H335" s="56"/>
      <c r="I335" s="56"/>
      <c r="J335" s="1028"/>
    </row>
    <row r="336" spans="1:10" ht="17.100000000000001" customHeight="1" x14ac:dyDescent="0.25">
      <c r="A336" s="1027"/>
      <c r="B336" s="1685" t="s">
        <v>1180</v>
      </c>
      <c r="C336" s="1686"/>
      <c r="D336" s="1687"/>
      <c r="E336" s="75" t="s">
        <v>95</v>
      </c>
      <c r="F336" s="60">
        <v>12</v>
      </c>
      <c r="G336" s="6">
        <f t="shared" si="82"/>
        <v>4623.833333333333</v>
      </c>
      <c r="H336" s="56">
        <v>55486</v>
      </c>
      <c r="I336" s="56"/>
      <c r="J336" s="1028"/>
    </row>
    <row r="337" spans="1:13" ht="17.100000000000001" customHeight="1" x14ac:dyDescent="0.25">
      <c r="A337" s="1027"/>
      <c r="B337" s="1685" t="s">
        <v>1181</v>
      </c>
      <c r="C337" s="1686"/>
      <c r="D337" s="1687"/>
      <c r="E337" s="75" t="s">
        <v>95</v>
      </c>
      <c r="F337" s="60">
        <v>12</v>
      </c>
      <c r="G337" s="6">
        <f t="shared" si="82"/>
        <v>334</v>
      </c>
      <c r="H337" s="56">
        <v>4008</v>
      </c>
      <c r="I337" s="56"/>
      <c r="J337" s="1028"/>
    </row>
    <row r="338" spans="1:13" ht="17.100000000000001" customHeight="1" x14ac:dyDescent="0.25">
      <c r="A338" s="1027"/>
      <c r="B338" s="1685" t="s">
        <v>1182</v>
      </c>
      <c r="C338" s="1686"/>
      <c r="D338" s="1687"/>
      <c r="E338" s="75" t="s">
        <v>95</v>
      </c>
      <c r="F338" s="60">
        <v>12</v>
      </c>
      <c r="G338" s="6">
        <f t="shared" si="82"/>
        <v>1078.6666666666667</v>
      </c>
      <c r="H338" s="56">
        <v>12944</v>
      </c>
      <c r="I338" s="56"/>
      <c r="J338" s="1028"/>
    </row>
    <row r="339" spans="1:13" ht="17.100000000000001" hidden="1" customHeight="1" x14ac:dyDescent="0.25">
      <c r="A339" s="1027"/>
      <c r="B339" s="1685"/>
      <c r="C339" s="1686"/>
      <c r="D339" s="1687"/>
      <c r="E339" s="75" t="s">
        <v>95</v>
      </c>
      <c r="F339" s="60"/>
      <c r="G339" s="6" t="e">
        <f t="shared" si="82"/>
        <v>#DIV/0!</v>
      </c>
      <c r="H339" s="56"/>
      <c r="I339" s="56"/>
      <c r="J339" s="1028"/>
    </row>
    <row r="340" spans="1:13" ht="17.100000000000001" hidden="1" customHeight="1" x14ac:dyDescent="0.25">
      <c r="A340" s="1027"/>
      <c r="B340" s="1660"/>
      <c r="C340" s="1661"/>
      <c r="D340" s="1662"/>
      <c r="E340" s="75" t="s">
        <v>95</v>
      </c>
      <c r="F340" s="60"/>
      <c r="G340" s="6" t="e">
        <f t="shared" si="82"/>
        <v>#DIV/0!</v>
      </c>
      <c r="H340" s="56"/>
      <c r="I340" s="56"/>
      <c r="J340" s="1028"/>
    </row>
    <row r="341" spans="1:13" ht="17.100000000000001" hidden="1" customHeight="1" x14ac:dyDescent="0.25">
      <c r="A341" s="1031"/>
      <c r="B341" s="1905"/>
      <c r="C341" s="1906"/>
      <c r="D341" s="1907"/>
      <c r="E341" s="1018" t="s">
        <v>95</v>
      </c>
      <c r="F341" s="1019"/>
      <c r="G341" s="1020" t="e">
        <f t="shared" si="82"/>
        <v>#DIV/0!</v>
      </c>
      <c r="H341" s="1021"/>
      <c r="I341" s="1021"/>
      <c r="J341" s="1032"/>
    </row>
    <row r="342" spans="1:13" ht="17.100000000000001" hidden="1" customHeight="1" x14ac:dyDescent="0.25">
      <c r="A342" s="18">
        <v>3</v>
      </c>
      <c r="B342" s="1681" t="s">
        <v>844</v>
      </c>
      <c r="C342" s="1681"/>
      <c r="D342" s="1681"/>
      <c r="E342" s="19" t="s">
        <v>117</v>
      </c>
      <c r="F342" s="20" t="s">
        <v>117</v>
      </c>
      <c r="G342" s="21" t="s">
        <v>117</v>
      </c>
      <c r="H342" s="26">
        <f>SUM(H343:H349)</f>
        <v>0</v>
      </c>
      <c r="I342" s="26">
        <f t="shared" ref="I342:J342" si="83">SUM(I343:I349)</f>
        <v>0</v>
      </c>
      <c r="J342" s="26">
        <f t="shared" si="83"/>
        <v>0</v>
      </c>
    </row>
    <row r="343" spans="1:13" ht="17.100000000000001" hidden="1" customHeight="1" x14ac:dyDescent="0.25">
      <c r="A343" s="1033"/>
      <c r="B343" s="1682" t="s">
        <v>803</v>
      </c>
      <c r="C343" s="1683"/>
      <c r="D343" s="1684"/>
      <c r="E343" s="1023" t="s">
        <v>95</v>
      </c>
      <c r="F343" s="1024"/>
      <c r="G343" s="1025" t="e">
        <f t="shared" si="82"/>
        <v>#DIV/0!</v>
      </c>
      <c r="H343" s="1026"/>
      <c r="I343" s="1026"/>
      <c r="J343" s="1034"/>
    </row>
    <row r="344" spans="1:13" ht="17.100000000000001" hidden="1" customHeight="1" x14ac:dyDescent="0.25">
      <c r="A344" s="1027"/>
      <c r="B344" s="1685" t="s">
        <v>804</v>
      </c>
      <c r="C344" s="1686"/>
      <c r="D344" s="1687"/>
      <c r="E344" s="75" t="s">
        <v>95</v>
      </c>
      <c r="F344" s="60"/>
      <c r="G344" s="6" t="e">
        <f t="shared" si="81"/>
        <v>#DIV/0!</v>
      </c>
      <c r="H344" s="56"/>
      <c r="I344" s="56"/>
      <c r="J344" s="1028"/>
    </row>
    <row r="345" spans="1:13" ht="17.100000000000001" hidden="1" customHeight="1" x14ac:dyDescent="0.25">
      <c r="A345" s="1027"/>
      <c r="B345" s="1688" t="s">
        <v>805</v>
      </c>
      <c r="C345" s="1688"/>
      <c r="D345" s="1688"/>
      <c r="E345" s="75" t="s">
        <v>95</v>
      </c>
      <c r="F345" s="60"/>
      <c r="G345" s="6" t="e">
        <f t="shared" si="76"/>
        <v>#DIV/0!</v>
      </c>
      <c r="H345" s="56"/>
      <c r="I345" s="56"/>
      <c r="J345" s="1028"/>
      <c r="K345" s="81"/>
      <c r="L345" s="81"/>
      <c r="M345" s="81"/>
    </row>
    <row r="346" spans="1:13" ht="17.100000000000001" hidden="1" customHeight="1" x14ac:dyDescent="0.25">
      <c r="A346" s="1027"/>
      <c r="B346" s="1685"/>
      <c r="C346" s="1686"/>
      <c r="D346" s="1687"/>
      <c r="E346" s="75" t="s">
        <v>95</v>
      </c>
      <c r="F346" s="60"/>
      <c r="G346" s="6" t="e">
        <f t="shared" si="76"/>
        <v>#DIV/0!</v>
      </c>
      <c r="H346" s="56"/>
      <c r="I346" s="56"/>
      <c r="J346" s="1028"/>
    </row>
    <row r="347" spans="1:13" ht="17.100000000000001" hidden="1" customHeight="1" x14ac:dyDescent="0.25">
      <c r="A347" s="1027"/>
      <c r="B347" s="1685"/>
      <c r="C347" s="1686"/>
      <c r="D347" s="1687"/>
      <c r="E347" s="75" t="s">
        <v>95</v>
      </c>
      <c r="F347" s="60"/>
      <c r="G347" s="6" t="e">
        <f t="shared" si="76"/>
        <v>#DIV/0!</v>
      </c>
      <c r="H347" s="56"/>
      <c r="I347" s="56"/>
      <c r="J347" s="1028"/>
    </row>
    <row r="348" spans="1:13" ht="17.100000000000001" hidden="1" customHeight="1" x14ac:dyDescent="0.25">
      <c r="A348" s="1027"/>
      <c r="B348" s="1685"/>
      <c r="C348" s="1686"/>
      <c r="D348" s="1687"/>
      <c r="E348" s="75" t="s">
        <v>95</v>
      </c>
      <c r="F348" s="60"/>
      <c r="G348" s="6" t="e">
        <f t="shared" si="76"/>
        <v>#DIV/0!</v>
      </c>
      <c r="H348" s="56"/>
      <c r="I348" s="56"/>
      <c r="J348" s="1028"/>
    </row>
    <row r="349" spans="1:13" ht="17.100000000000001" hidden="1" customHeight="1" x14ac:dyDescent="0.25">
      <c r="A349" s="1031"/>
      <c r="B349" s="1811"/>
      <c r="C349" s="1812"/>
      <c r="D349" s="1813"/>
      <c r="E349" s="75" t="s">
        <v>95</v>
      </c>
      <c r="F349" s="1019"/>
      <c r="G349" s="1020" t="e">
        <f t="shared" si="76"/>
        <v>#DIV/0!</v>
      </c>
      <c r="H349" s="1021"/>
      <c r="I349" s="1021"/>
      <c r="J349" s="1032"/>
    </row>
    <row r="350" spans="1:13" ht="17.100000000000001" hidden="1" customHeight="1" x14ac:dyDescent="0.25">
      <c r="A350" s="18">
        <v>4</v>
      </c>
      <c r="B350" s="1681" t="s">
        <v>845</v>
      </c>
      <c r="C350" s="1681"/>
      <c r="D350" s="1681"/>
      <c r="E350" s="19" t="s">
        <v>117</v>
      </c>
      <c r="F350" s="20" t="s">
        <v>117</v>
      </c>
      <c r="G350" s="21" t="s">
        <v>117</v>
      </c>
      <c r="H350" s="26">
        <f>SUM(H351:H362)</f>
        <v>0</v>
      </c>
      <c r="I350" s="26">
        <f t="shared" ref="I350:J350" si="84">SUM(I351:I362)</f>
        <v>0</v>
      </c>
      <c r="J350" s="26">
        <f t="shared" si="84"/>
        <v>0</v>
      </c>
    </row>
    <row r="351" spans="1:13" ht="17.100000000000001" hidden="1" customHeight="1" x14ac:dyDescent="0.25">
      <c r="A351" s="1022"/>
      <c r="B351" s="1805" t="s">
        <v>544</v>
      </c>
      <c r="C351" s="1806"/>
      <c r="D351" s="1807"/>
      <c r="E351" s="75" t="s">
        <v>95</v>
      </c>
      <c r="F351" s="1024"/>
      <c r="G351" s="6" t="e">
        <f t="shared" si="76"/>
        <v>#DIV/0!</v>
      </c>
      <c r="H351" s="1026"/>
      <c r="I351" s="1026"/>
      <c r="J351" s="1026"/>
    </row>
    <row r="352" spans="1:13" ht="17.100000000000001" hidden="1" customHeight="1" x14ac:dyDescent="0.25">
      <c r="A352" s="34"/>
      <c r="B352" s="1685"/>
      <c r="C352" s="1686"/>
      <c r="D352" s="1687"/>
      <c r="E352" s="75" t="s">
        <v>95</v>
      </c>
      <c r="F352" s="60"/>
      <c r="G352" s="6" t="e">
        <f t="shared" si="76"/>
        <v>#DIV/0!</v>
      </c>
      <c r="H352" s="56"/>
      <c r="I352" s="56"/>
      <c r="J352" s="56"/>
    </row>
    <row r="353" spans="1:10" ht="17.100000000000001" hidden="1" customHeight="1" x14ac:dyDescent="0.25">
      <c r="A353" s="34"/>
      <c r="B353" s="1685"/>
      <c r="C353" s="1686"/>
      <c r="D353" s="1687"/>
      <c r="E353" s="75" t="s">
        <v>95</v>
      </c>
      <c r="F353" s="60"/>
      <c r="G353" s="6" t="e">
        <f t="shared" si="76"/>
        <v>#DIV/0!</v>
      </c>
      <c r="H353" s="56"/>
      <c r="I353" s="56"/>
      <c r="J353" s="56"/>
    </row>
    <row r="354" spans="1:10" ht="17.100000000000001" hidden="1" customHeight="1" x14ac:dyDescent="0.25">
      <c r="A354" s="34"/>
      <c r="B354" s="1685"/>
      <c r="C354" s="1686"/>
      <c r="D354" s="1687"/>
      <c r="E354" s="75" t="s">
        <v>95</v>
      </c>
      <c r="F354" s="60"/>
      <c r="G354" s="6" t="e">
        <f t="shared" si="76"/>
        <v>#DIV/0!</v>
      </c>
      <c r="H354" s="56"/>
      <c r="I354" s="56"/>
      <c r="J354" s="56"/>
    </row>
    <row r="355" spans="1:10" ht="17.100000000000001" hidden="1" customHeight="1" x14ac:dyDescent="0.25">
      <c r="A355" s="34"/>
      <c r="B355" s="1685"/>
      <c r="C355" s="1686"/>
      <c r="D355" s="1687"/>
      <c r="E355" s="75" t="s">
        <v>95</v>
      </c>
      <c r="F355" s="60"/>
      <c r="G355" s="6" t="e">
        <f t="shared" si="76"/>
        <v>#DIV/0!</v>
      </c>
      <c r="H355" s="56"/>
      <c r="I355" s="56"/>
      <c r="J355" s="56"/>
    </row>
    <row r="356" spans="1:10" ht="17.100000000000001" hidden="1" customHeight="1" x14ac:dyDescent="0.25">
      <c r="A356" s="34"/>
      <c r="B356" s="1685"/>
      <c r="C356" s="1686"/>
      <c r="D356" s="1687"/>
      <c r="E356" s="75" t="s">
        <v>95</v>
      </c>
      <c r="F356" s="60"/>
      <c r="G356" s="6" t="e">
        <f t="shared" si="76"/>
        <v>#DIV/0!</v>
      </c>
      <c r="H356" s="56"/>
      <c r="I356" s="56"/>
      <c r="J356" s="56"/>
    </row>
    <row r="357" spans="1:10" ht="17.100000000000001" hidden="1" customHeight="1" x14ac:dyDescent="0.25">
      <c r="A357" s="34"/>
      <c r="B357" s="1685"/>
      <c r="C357" s="1686"/>
      <c r="D357" s="1687"/>
      <c r="E357" s="75" t="s">
        <v>95</v>
      </c>
      <c r="F357" s="60"/>
      <c r="G357" s="6" t="e">
        <f t="shared" si="76"/>
        <v>#DIV/0!</v>
      </c>
      <c r="H357" s="56"/>
      <c r="I357" s="56"/>
      <c r="J357" s="56"/>
    </row>
    <row r="358" spans="1:10" ht="17.100000000000001" hidden="1" customHeight="1" x14ac:dyDescent="0.25">
      <c r="A358" s="34"/>
      <c r="B358" s="1685"/>
      <c r="C358" s="1686"/>
      <c r="D358" s="1687"/>
      <c r="E358" s="75" t="s">
        <v>95</v>
      </c>
      <c r="F358" s="60"/>
      <c r="G358" s="6" t="e">
        <f t="shared" si="76"/>
        <v>#DIV/0!</v>
      </c>
      <c r="H358" s="56"/>
      <c r="I358" s="56"/>
      <c r="J358" s="56"/>
    </row>
    <row r="359" spans="1:10" ht="17.100000000000001" hidden="1" customHeight="1" x14ac:dyDescent="0.25">
      <c r="A359" s="34"/>
      <c r="B359" s="1685"/>
      <c r="C359" s="1686"/>
      <c r="D359" s="1687"/>
      <c r="E359" s="75" t="s">
        <v>95</v>
      </c>
      <c r="F359" s="60"/>
      <c r="G359" s="6" t="e">
        <f t="shared" si="76"/>
        <v>#DIV/0!</v>
      </c>
      <c r="H359" s="56"/>
      <c r="I359" s="56"/>
      <c r="J359" s="56"/>
    </row>
    <row r="360" spans="1:10" ht="17.100000000000001" hidden="1" customHeight="1" x14ac:dyDescent="0.25">
      <c r="A360" s="34"/>
      <c r="B360" s="1685"/>
      <c r="C360" s="1686"/>
      <c r="D360" s="1687"/>
      <c r="E360" s="75" t="s">
        <v>95</v>
      </c>
      <c r="F360" s="60"/>
      <c r="G360" s="6" t="e">
        <f t="shared" si="76"/>
        <v>#DIV/0!</v>
      </c>
      <c r="H360" s="56"/>
      <c r="I360" s="56"/>
      <c r="J360" s="56"/>
    </row>
    <row r="361" spans="1:10" ht="17.100000000000001" hidden="1" customHeight="1" x14ac:dyDescent="0.25">
      <c r="A361" s="34"/>
      <c r="B361" s="1685"/>
      <c r="C361" s="1686"/>
      <c r="D361" s="1687"/>
      <c r="E361" s="75" t="s">
        <v>95</v>
      </c>
      <c r="F361" s="60"/>
      <c r="G361" s="6" t="e">
        <f t="shared" si="76"/>
        <v>#DIV/0!</v>
      </c>
      <c r="H361" s="56"/>
      <c r="I361" s="56"/>
      <c r="J361" s="56"/>
    </row>
    <row r="362" spans="1:10" ht="17.100000000000001" hidden="1" customHeight="1" x14ac:dyDescent="0.25">
      <c r="A362" s="34"/>
      <c r="B362" s="1896"/>
      <c r="C362" s="1897"/>
      <c r="D362" s="1898"/>
      <c r="E362" s="75" t="s">
        <v>95</v>
      </c>
      <c r="F362" s="60"/>
      <c r="G362" s="6" t="e">
        <f t="shared" si="76"/>
        <v>#DIV/0!</v>
      </c>
      <c r="H362" s="56"/>
      <c r="I362" s="56"/>
      <c r="J362" s="56"/>
    </row>
    <row r="363" spans="1:10" ht="17.100000000000001" customHeight="1" x14ac:dyDescent="0.25">
      <c r="A363" s="31"/>
      <c r="B363" s="1643" t="s">
        <v>346</v>
      </c>
      <c r="C363" s="1644"/>
      <c r="D363" s="1645"/>
      <c r="E363" s="32" t="s">
        <v>117</v>
      </c>
      <c r="F363" s="117" t="s">
        <v>117</v>
      </c>
      <c r="G363" s="118" t="s">
        <v>117</v>
      </c>
      <c r="H363" s="33">
        <f>H308+H328+H342+H350</f>
        <v>2585567.6800000002</v>
      </c>
      <c r="I363" s="33">
        <f t="shared" ref="I363:J363" si="85">I308+I328+I342+I350</f>
        <v>2508029.6800000002</v>
      </c>
      <c r="J363" s="33">
        <f t="shared" si="85"/>
        <v>2508029.6800000002</v>
      </c>
    </row>
    <row r="364" spans="1:10" ht="17.100000000000001" hidden="1" customHeight="1" x14ac:dyDescent="0.25">
      <c r="A364" s="34"/>
      <c r="B364" s="1660"/>
      <c r="C364" s="1661"/>
      <c r="D364" s="1662"/>
      <c r="E364" s="75" t="s">
        <v>95</v>
      </c>
      <c r="F364" s="60"/>
      <c r="G364" s="6" t="e">
        <f t="shared" si="76"/>
        <v>#DIV/0!</v>
      </c>
      <c r="H364" s="56"/>
      <c r="I364" s="56"/>
      <c r="J364" s="56"/>
    </row>
    <row r="365" spans="1:10" ht="17.100000000000001" hidden="1" customHeight="1" x14ac:dyDescent="0.25">
      <c r="A365" s="34"/>
      <c r="B365" s="1660"/>
      <c r="C365" s="1661"/>
      <c r="D365" s="1662"/>
      <c r="E365" s="75" t="s">
        <v>95</v>
      </c>
      <c r="F365" s="60"/>
      <c r="G365" s="6" t="e">
        <f t="shared" ref="G365:G367" si="86">H365/F365</f>
        <v>#DIV/0!</v>
      </c>
      <c r="H365" s="56"/>
      <c r="I365" s="56"/>
      <c r="J365" s="56"/>
    </row>
    <row r="366" spans="1:10" ht="17.100000000000001" hidden="1" customHeight="1" thickBot="1" x14ac:dyDescent="0.3">
      <c r="A366" s="34"/>
      <c r="B366" s="1660"/>
      <c r="C366" s="1661"/>
      <c r="D366" s="1662"/>
      <c r="E366" s="75" t="s">
        <v>95</v>
      </c>
      <c r="F366" s="60"/>
      <c r="G366" s="6" t="e">
        <f t="shared" si="86"/>
        <v>#DIV/0!</v>
      </c>
      <c r="H366" s="56"/>
      <c r="I366" s="56"/>
      <c r="J366" s="56"/>
    </row>
    <row r="367" spans="1:10" ht="17.100000000000001" hidden="1" customHeight="1" x14ac:dyDescent="0.25">
      <c r="A367" s="34"/>
      <c r="B367" s="1896"/>
      <c r="C367" s="1897"/>
      <c r="D367" s="1898"/>
      <c r="E367" s="75" t="s">
        <v>95</v>
      </c>
      <c r="F367" s="60"/>
      <c r="G367" s="6" t="e">
        <f t="shared" si="86"/>
        <v>#DIV/0!</v>
      </c>
      <c r="H367" s="56"/>
      <c r="I367" s="56"/>
      <c r="J367" s="56"/>
    </row>
    <row r="368" spans="1:10" ht="17.100000000000001" hidden="1" customHeight="1" x14ac:dyDescent="0.25">
      <c r="A368" s="34"/>
      <c r="B368" s="1896"/>
      <c r="C368" s="1897"/>
      <c r="D368" s="1898"/>
      <c r="E368" s="75" t="s">
        <v>95</v>
      </c>
      <c r="F368" s="60"/>
      <c r="G368" s="6" t="e">
        <f t="shared" si="76"/>
        <v>#DIV/0!</v>
      </c>
      <c r="H368" s="56"/>
      <c r="I368" s="56"/>
      <c r="J368" s="56"/>
    </row>
    <row r="369" spans="1:10" ht="17.100000000000001" hidden="1" customHeight="1" x14ac:dyDescent="0.25">
      <c r="A369" s="34"/>
      <c r="B369" s="1896"/>
      <c r="C369" s="1897"/>
      <c r="D369" s="1898"/>
      <c r="E369" s="75" t="s">
        <v>95</v>
      </c>
      <c r="F369" s="60"/>
      <c r="G369" s="6" t="e">
        <f t="shared" si="76"/>
        <v>#DIV/0!</v>
      </c>
      <c r="H369" s="56"/>
      <c r="I369" s="56"/>
      <c r="J369" s="56"/>
    </row>
    <row r="370" spans="1:10" ht="17.100000000000001" hidden="1" customHeight="1" x14ac:dyDescent="0.25">
      <c r="A370" s="34"/>
      <c r="B370" s="1896"/>
      <c r="C370" s="1897"/>
      <c r="D370" s="1898"/>
      <c r="E370" s="75" t="s">
        <v>95</v>
      </c>
      <c r="F370" s="60"/>
      <c r="G370" s="6" t="e">
        <f t="shared" si="76"/>
        <v>#DIV/0!</v>
      </c>
      <c r="H370" s="56"/>
      <c r="I370" s="56"/>
      <c r="J370" s="56"/>
    </row>
    <row r="371" spans="1:10" ht="17.100000000000001" hidden="1" customHeight="1" thickBot="1" x14ac:dyDescent="0.3">
      <c r="A371" s="34"/>
      <c r="B371" s="1896"/>
      <c r="C371" s="1897"/>
      <c r="D371" s="1898"/>
      <c r="E371" s="75" t="s">
        <v>95</v>
      </c>
      <c r="F371" s="60"/>
      <c r="G371" s="6" t="e">
        <f t="shared" si="76"/>
        <v>#DIV/0!</v>
      </c>
      <c r="H371" s="56"/>
      <c r="I371" s="56"/>
      <c r="J371" s="56"/>
    </row>
    <row r="372" spans="1:10" ht="17.100000000000001" customHeight="1" x14ac:dyDescent="0.25">
      <c r="A372" s="109"/>
      <c r="B372" s="2047" t="s">
        <v>529</v>
      </c>
      <c r="C372" s="2048"/>
      <c r="D372" s="2049"/>
      <c r="E372" s="110" t="s">
        <v>117</v>
      </c>
      <c r="F372" s="111" t="s">
        <v>117</v>
      </c>
      <c r="G372" s="112" t="s">
        <v>117</v>
      </c>
      <c r="H372" s="113">
        <f>SUM(H364:H371)</f>
        <v>0</v>
      </c>
      <c r="I372" s="113">
        <f t="shared" ref="I372:J372" si="87">SUM(I364:I371)</f>
        <v>0</v>
      </c>
      <c r="J372" s="113">
        <f t="shared" si="87"/>
        <v>0</v>
      </c>
    </row>
    <row r="373" spans="1:10" ht="20.45" customHeight="1" x14ac:dyDescent="0.25">
      <c r="A373" s="2026" t="s">
        <v>65</v>
      </c>
      <c r="B373" s="2027"/>
      <c r="C373" s="2027"/>
      <c r="D373" s="2027"/>
      <c r="E373" s="2027"/>
      <c r="F373" s="2027"/>
      <c r="G373" s="2028"/>
      <c r="H373" s="8">
        <f>H363+H372</f>
        <v>2585567.6800000002</v>
      </c>
      <c r="I373" s="8">
        <f t="shared" ref="I373:J373" si="88">I363+I372</f>
        <v>2508029.6800000002</v>
      </c>
      <c r="J373" s="8">
        <f t="shared" si="88"/>
        <v>2508029.6800000002</v>
      </c>
    </row>
    <row r="374" spans="1:10" ht="12" customHeight="1" x14ac:dyDescent="0.25"/>
    <row r="375" spans="1:10" ht="21.95" hidden="1" customHeight="1" x14ac:dyDescent="0.25">
      <c r="B375" s="1919" t="s">
        <v>143</v>
      </c>
      <c r="C375" s="1919"/>
      <c r="D375" s="1919"/>
      <c r="E375" s="1919"/>
      <c r="F375" s="1919"/>
      <c r="G375" s="1919"/>
      <c r="H375" s="1919"/>
      <c r="I375" s="1919"/>
      <c r="J375" s="1919"/>
    </row>
    <row r="376" spans="1:10" ht="23.1" hidden="1" customHeight="1" x14ac:dyDescent="0.25">
      <c r="A376" s="1779" t="s">
        <v>106</v>
      </c>
      <c r="B376" s="1927" t="s">
        <v>77</v>
      </c>
      <c r="C376" s="1928"/>
      <c r="D376" s="1929"/>
      <c r="E376" s="1781" t="s">
        <v>82</v>
      </c>
      <c r="F376" s="1782" t="s">
        <v>35</v>
      </c>
      <c r="G376" s="1783" t="s">
        <v>111</v>
      </c>
      <c r="H376" s="1698" t="s">
        <v>104</v>
      </c>
      <c r="I376" s="1698"/>
      <c r="J376" s="1698"/>
    </row>
    <row r="377" spans="1:10" ht="23.1" hidden="1" customHeight="1" x14ac:dyDescent="0.25">
      <c r="A377" s="1780"/>
      <c r="B377" s="1930"/>
      <c r="C377" s="1931"/>
      <c r="D377" s="1932"/>
      <c r="E377" s="1781"/>
      <c r="F377" s="1782"/>
      <c r="G377" s="1783"/>
      <c r="H377" s="55">
        <f>H14</f>
        <v>2026</v>
      </c>
      <c r="I377" s="55">
        <f t="shared" ref="I377:J377" si="89">I14</f>
        <v>2027</v>
      </c>
      <c r="J377" s="55">
        <f t="shared" si="89"/>
        <v>2028</v>
      </c>
    </row>
    <row r="378" spans="1:10" ht="15.95" hidden="1" customHeight="1" x14ac:dyDescent="0.25">
      <c r="A378" s="68">
        <v>1</v>
      </c>
      <c r="B378" s="1887">
        <v>2</v>
      </c>
      <c r="C378" s="1887"/>
      <c r="D378" s="1887"/>
      <c r="E378" s="69">
        <v>3</v>
      </c>
      <c r="F378" s="69">
        <v>4</v>
      </c>
      <c r="G378" s="69">
        <v>5</v>
      </c>
      <c r="H378" s="97">
        <v>6</v>
      </c>
      <c r="I378" s="97">
        <v>7</v>
      </c>
      <c r="J378" s="97">
        <v>8</v>
      </c>
    </row>
    <row r="379" spans="1:10" ht="17.100000000000001" hidden="1" customHeight="1" x14ac:dyDescent="0.25">
      <c r="A379" s="29">
        <v>1</v>
      </c>
      <c r="B379" s="1799" t="s">
        <v>144</v>
      </c>
      <c r="C379" s="1800"/>
      <c r="D379" s="1801"/>
      <c r="E379" s="19" t="s">
        <v>117</v>
      </c>
      <c r="F379" s="20" t="s">
        <v>117</v>
      </c>
      <c r="G379" s="21" t="s">
        <v>117</v>
      </c>
      <c r="H379" s="22"/>
      <c r="I379" s="22"/>
      <c r="J379" s="22"/>
    </row>
    <row r="380" spans="1:10" ht="17.100000000000001" hidden="1" customHeight="1" x14ac:dyDescent="0.25">
      <c r="A380" s="27"/>
      <c r="B380" s="1660"/>
      <c r="C380" s="1661"/>
      <c r="D380" s="1662"/>
      <c r="E380" s="75" t="s">
        <v>96</v>
      </c>
      <c r="F380" s="80"/>
      <c r="G380" s="56" t="e">
        <f t="shared" ref="G380:G385" si="90">H380/F380</f>
        <v>#DIV/0!</v>
      </c>
      <c r="H380" s="56"/>
      <c r="I380" s="56"/>
      <c r="J380" s="56"/>
    </row>
    <row r="381" spans="1:10" ht="17.100000000000001" hidden="1" customHeight="1" x14ac:dyDescent="0.25">
      <c r="A381" s="27"/>
      <c r="B381" s="1660"/>
      <c r="C381" s="1661"/>
      <c r="D381" s="1662"/>
      <c r="E381" s="75"/>
      <c r="F381" s="80"/>
      <c r="G381" s="56" t="e">
        <f t="shared" si="90"/>
        <v>#DIV/0!</v>
      </c>
      <c r="H381" s="56"/>
      <c r="I381" s="56"/>
      <c r="J381" s="56"/>
    </row>
    <row r="382" spans="1:10" ht="17.100000000000001" hidden="1" customHeight="1" x14ac:dyDescent="0.25">
      <c r="A382" s="27"/>
      <c r="B382" s="1660" t="s">
        <v>66</v>
      </c>
      <c r="C382" s="1661"/>
      <c r="D382" s="1662"/>
      <c r="E382" s="75"/>
      <c r="F382" s="80"/>
      <c r="G382" s="56" t="e">
        <f t="shared" si="90"/>
        <v>#DIV/0!</v>
      </c>
      <c r="H382" s="56"/>
      <c r="I382" s="56"/>
      <c r="J382" s="56"/>
    </row>
    <row r="383" spans="1:10" ht="17.100000000000001" hidden="1" customHeight="1" x14ac:dyDescent="0.25">
      <c r="A383" s="27"/>
      <c r="B383" s="1660"/>
      <c r="C383" s="1661"/>
      <c r="D383" s="1662"/>
      <c r="E383" s="75"/>
      <c r="F383" s="80"/>
      <c r="G383" s="56" t="e">
        <f>H383/F383</f>
        <v>#DIV/0!</v>
      </c>
      <c r="H383" s="56"/>
      <c r="I383" s="56"/>
      <c r="J383" s="56"/>
    </row>
    <row r="384" spans="1:10" ht="17.100000000000001" hidden="1" customHeight="1" x14ac:dyDescent="0.25">
      <c r="A384" s="27"/>
      <c r="B384" s="1660" t="s">
        <v>67</v>
      </c>
      <c r="C384" s="1661"/>
      <c r="D384" s="1662"/>
      <c r="E384" s="75"/>
      <c r="F384" s="60"/>
      <c r="G384" s="56" t="e">
        <f t="shared" si="90"/>
        <v>#DIV/0!</v>
      </c>
      <c r="H384" s="56"/>
      <c r="I384" s="56"/>
      <c r="J384" s="56"/>
    </row>
    <row r="385" spans="1:10" ht="17.100000000000001" hidden="1" customHeight="1" thickBot="1" x14ac:dyDescent="0.3">
      <c r="A385" s="27"/>
      <c r="B385" s="1702" t="s">
        <v>68</v>
      </c>
      <c r="C385" s="1702"/>
      <c r="D385" s="1702"/>
      <c r="E385" s="75"/>
      <c r="F385" s="60"/>
      <c r="G385" s="56" t="e">
        <f t="shared" si="90"/>
        <v>#DIV/0!</v>
      </c>
      <c r="H385" s="56"/>
      <c r="I385" s="56"/>
      <c r="J385" s="56"/>
    </row>
    <row r="386" spans="1:10" ht="21.95" hidden="1" customHeight="1" thickBot="1" x14ac:dyDescent="0.3">
      <c r="A386" s="1637" t="s">
        <v>69</v>
      </c>
      <c r="B386" s="1638"/>
      <c r="C386" s="1638"/>
      <c r="D386" s="1638"/>
      <c r="E386" s="1638"/>
      <c r="F386" s="1638"/>
      <c r="G386" s="1639"/>
      <c r="H386" s="8">
        <f>SUM(H379:H385)</f>
        <v>0</v>
      </c>
      <c r="I386" s="8">
        <f>SUM(I379:I385)</f>
        <v>0</v>
      </c>
      <c r="J386" s="8">
        <f>SUM(J379:J385)</f>
        <v>0</v>
      </c>
    </row>
    <row r="387" spans="1:10" ht="12" hidden="1" customHeight="1" x14ac:dyDescent="0.25"/>
    <row r="388" spans="1:10" ht="21.95" hidden="1" customHeight="1" x14ac:dyDescent="0.25">
      <c r="B388" s="1919" t="s">
        <v>149</v>
      </c>
      <c r="C388" s="1919"/>
      <c r="D388" s="1919"/>
      <c r="E388" s="1919"/>
      <c r="F388" s="1919"/>
      <c r="G388" s="1919"/>
      <c r="H388" s="1919"/>
      <c r="I388" s="1919"/>
      <c r="J388" s="1919"/>
    </row>
    <row r="389" spans="1:10" ht="23.1" hidden="1" customHeight="1" x14ac:dyDescent="0.25">
      <c r="A389" s="1779" t="s">
        <v>106</v>
      </c>
      <c r="B389" s="1927" t="s">
        <v>77</v>
      </c>
      <c r="C389" s="1928"/>
      <c r="D389" s="1929"/>
      <c r="E389" s="1781" t="s">
        <v>82</v>
      </c>
      <c r="F389" s="1782" t="s">
        <v>35</v>
      </c>
      <c r="G389" s="1783" t="s">
        <v>111</v>
      </c>
      <c r="H389" s="1698" t="s">
        <v>104</v>
      </c>
      <c r="I389" s="1698"/>
      <c r="J389" s="1698"/>
    </row>
    <row r="390" spans="1:10" ht="23.1" hidden="1" customHeight="1" x14ac:dyDescent="0.25">
      <c r="A390" s="1780"/>
      <c r="B390" s="1930"/>
      <c r="C390" s="1931"/>
      <c r="D390" s="1932"/>
      <c r="E390" s="1781"/>
      <c r="F390" s="1782"/>
      <c r="G390" s="1783"/>
      <c r="H390" s="55">
        <f>H14</f>
        <v>2026</v>
      </c>
      <c r="I390" s="55">
        <f t="shared" ref="I390:J390" si="91">I14</f>
        <v>2027</v>
      </c>
      <c r="J390" s="55">
        <f t="shared" si="91"/>
        <v>2028</v>
      </c>
    </row>
    <row r="391" spans="1:10" ht="15.95" hidden="1" customHeight="1" x14ac:dyDescent="0.25">
      <c r="A391" s="68">
        <v>1</v>
      </c>
      <c r="B391" s="1887">
        <v>2</v>
      </c>
      <c r="C391" s="1887"/>
      <c r="D391" s="1887"/>
      <c r="E391" s="69">
        <v>3</v>
      </c>
      <c r="F391" s="69">
        <v>4</v>
      </c>
      <c r="G391" s="69">
        <v>5</v>
      </c>
      <c r="H391" s="97">
        <v>6</v>
      </c>
      <c r="I391" s="97">
        <v>7</v>
      </c>
      <c r="J391" s="97">
        <v>8</v>
      </c>
    </row>
    <row r="392" spans="1:10" ht="17.100000000000001" hidden="1" customHeight="1" x14ac:dyDescent="0.25">
      <c r="A392" s="27">
        <v>1</v>
      </c>
      <c r="B392" s="1660" t="s">
        <v>145</v>
      </c>
      <c r="C392" s="1661"/>
      <c r="D392" s="1662"/>
      <c r="E392" s="75" t="s">
        <v>96</v>
      </c>
      <c r="F392" s="80"/>
      <c r="G392" s="6" t="e">
        <f t="shared" ref="G392:G558" si="92">H392/F392</f>
        <v>#DIV/0!</v>
      </c>
      <c r="H392" s="84"/>
      <c r="I392" s="84"/>
      <c r="J392" s="84"/>
    </row>
    <row r="393" spans="1:10" ht="17.100000000000001" hidden="1" customHeight="1" x14ac:dyDescent="0.25">
      <c r="A393" s="1074">
        <v>2</v>
      </c>
      <c r="B393" s="2009" t="s">
        <v>752</v>
      </c>
      <c r="C393" s="2010"/>
      <c r="D393" s="2011"/>
      <c r="E393" s="1075" t="s">
        <v>117</v>
      </c>
      <c r="F393" s="1076" t="s">
        <v>117</v>
      </c>
      <c r="G393" s="1077" t="s">
        <v>117</v>
      </c>
      <c r="H393" s="1078">
        <f>SUM(H394:H406)</f>
        <v>0</v>
      </c>
      <c r="I393" s="1078">
        <f t="shared" ref="I393:J393" si="93">SUM(I394:I406)</f>
        <v>0</v>
      </c>
      <c r="J393" s="1078">
        <f t="shared" si="93"/>
        <v>0</v>
      </c>
    </row>
    <row r="394" spans="1:10" ht="17.100000000000001" hidden="1" customHeight="1" x14ac:dyDescent="0.25">
      <c r="A394" s="27"/>
      <c r="B394" s="2012"/>
      <c r="C394" s="2013"/>
      <c r="D394" s="2013"/>
      <c r="E394" s="75" t="s">
        <v>96</v>
      </c>
      <c r="F394" s="80"/>
      <c r="G394" s="6" t="e">
        <f t="shared" si="92"/>
        <v>#DIV/0!</v>
      </c>
      <c r="H394" s="56"/>
      <c r="I394" s="56"/>
      <c r="J394" s="56"/>
    </row>
    <row r="395" spans="1:10" ht="17.100000000000001" hidden="1" customHeight="1" x14ac:dyDescent="0.25">
      <c r="A395" s="27"/>
      <c r="B395" s="2012"/>
      <c r="C395" s="2013"/>
      <c r="D395" s="2013"/>
      <c r="E395" s="75" t="s">
        <v>96</v>
      </c>
      <c r="F395" s="80"/>
      <c r="G395" s="6" t="e">
        <f t="shared" ref="G395:G403" si="94">H395/F395</f>
        <v>#DIV/0!</v>
      </c>
      <c r="H395" s="56"/>
      <c r="I395" s="56"/>
      <c r="J395" s="56"/>
    </row>
    <row r="396" spans="1:10" ht="17.100000000000001" hidden="1" customHeight="1" x14ac:dyDescent="0.25">
      <c r="A396" s="27"/>
      <c r="B396" s="2012"/>
      <c r="C396" s="2013"/>
      <c r="D396" s="2013"/>
      <c r="E396" s="75" t="s">
        <v>96</v>
      </c>
      <c r="F396" s="80"/>
      <c r="G396" s="6" t="e">
        <f t="shared" si="94"/>
        <v>#DIV/0!</v>
      </c>
      <c r="H396" s="56"/>
      <c r="I396" s="56"/>
      <c r="J396" s="56"/>
    </row>
    <row r="397" spans="1:10" ht="17.100000000000001" hidden="1" customHeight="1" x14ac:dyDescent="0.25">
      <c r="A397" s="27"/>
      <c r="B397" s="2012"/>
      <c r="C397" s="2013"/>
      <c r="D397" s="2013"/>
      <c r="E397" s="75" t="s">
        <v>96</v>
      </c>
      <c r="F397" s="80"/>
      <c r="G397" s="6" t="e">
        <f t="shared" si="94"/>
        <v>#DIV/0!</v>
      </c>
      <c r="H397" s="56"/>
      <c r="I397" s="56"/>
      <c r="J397" s="56"/>
    </row>
    <row r="398" spans="1:10" ht="17.100000000000001" hidden="1" customHeight="1" x14ac:dyDescent="0.25">
      <c r="A398" s="27"/>
      <c r="B398" s="2012"/>
      <c r="C398" s="2013"/>
      <c r="D398" s="2013"/>
      <c r="E398" s="75" t="s">
        <v>96</v>
      </c>
      <c r="F398" s="80"/>
      <c r="G398" s="6" t="e">
        <f t="shared" si="94"/>
        <v>#DIV/0!</v>
      </c>
      <c r="H398" s="56"/>
      <c r="I398" s="56"/>
      <c r="J398" s="56"/>
    </row>
    <row r="399" spans="1:10" ht="17.100000000000001" hidden="1" customHeight="1" x14ac:dyDescent="0.25">
      <c r="A399" s="27"/>
      <c r="B399" s="2012"/>
      <c r="C399" s="2013"/>
      <c r="D399" s="2013"/>
      <c r="E399" s="75" t="s">
        <v>96</v>
      </c>
      <c r="F399" s="80"/>
      <c r="G399" s="6" t="e">
        <f t="shared" si="94"/>
        <v>#DIV/0!</v>
      </c>
      <c r="H399" s="56"/>
      <c r="I399" s="56"/>
      <c r="J399" s="56"/>
    </row>
    <row r="400" spans="1:10" ht="17.100000000000001" hidden="1" customHeight="1" x14ac:dyDescent="0.25">
      <c r="A400" s="27"/>
      <c r="B400" s="2012"/>
      <c r="C400" s="2013"/>
      <c r="D400" s="2013"/>
      <c r="E400" s="75" t="s">
        <v>96</v>
      </c>
      <c r="F400" s="80"/>
      <c r="G400" s="6" t="e">
        <f t="shared" si="94"/>
        <v>#DIV/0!</v>
      </c>
      <c r="H400" s="56"/>
      <c r="I400" s="56"/>
      <c r="J400" s="56"/>
    </row>
    <row r="401" spans="1:10" ht="17.100000000000001" hidden="1" customHeight="1" x14ac:dyDescent="0.25">
      <c r="A401" s="27"/>
      <c r="B401" s="2012"/>
      <c r="C401" s="2013"/>
      <c r="D401" s="2013"/>
      <c r="E401" s="75" t="s">
        <v>96</v>
      </c>
      <c r="F401" s="80"/>
      <c r="G401" s="6" t="e">
        <f t="shared" si="94"/>
        <v>#DIV/0!</v>
      </c>
      <c r="H401" s="56"/>
      <c r="I401" s="56"/>
      <c r="J401" s="56"/>
    </row>
    <row r="402" spans="1:10" ht="17.100000000000001" hidden="1" customHeight="1" x14ac:dyDescent="0.25">
      <c r="A402" s="27"/>
      <c r="B402" s="2012"/>
      <c r="C402" s="2013"/>
      <c r="D402" s="2013"/>
      <c r="E402" s="75" t="s">
        <v>96</v>
      </c>
      <c r="F402" s="80"/>
      <c r="G402" s="6" t="e">
        <f t="shared" si="94"/>
        <v>#DIV/0!</v>
      </c>
      <c r="H402" s="56"/>
      <c r="I402" s="56"/>
      <c r="J402" s="56"/>
    </row>
    <row r="403" spans="1:10" ht="17.100000000000001" hidden="1" customHeight="1" x14ac:dyDescent="0.25">
      <c r="A403" s="27"/>
      <c r="B403" s="2012"/>
      <c r="C403" s="2013"/>
      <c r="D403" s="2013"/>
      <c r="E403" s="75" t="s">
        <v>96</v>
      </c>
      <c r="F403" s="80"/>
      <c r="G403" s="6" t="e">
        <f t="shared" si="94"/>
        <v>#DIV/0!</v>
      </c>
      <c r="H403" s="56"/>
      <c r="I403" s="56"/>
      <c r="J403" s="56"/>
    </row>
    <row r="404" spans="1:10" ht="17.100000000000001" hidden="1" customHeight="1" x14ac:dyDescent="0.25">
      <c r="A404" s="27"/>
      <c r="B404" s="2012"/>
      <c r="C404" s="2013"/>
      <c r="D404" s="2013"/>
      <c r="E404" s="75" t="s">
        <v>96</v>
      </c>
      <c r="F404" s="80"/>
      <c r="G404" s="6" t="e">
        <f t="shared" si="92"/>
        <v>#DIV/0!</v>
      </c>
      <c r="H404" s="56"/>
      <c r="I404" s="56"/>
      <c r="J404" s="56"/>
    </row>
    <row r="405" spans="1:10" ht="17.100000000000001" hidden="1" customHeight="1" x14ac:dyDescent="0.25">
      <c r="A405" s="27"/>
      <c r="B405" s="2012"/>
      <c r="C405" s="2013"/>
      <c r="D405" s="2013"/>
      <c r="E405" s="75" t="s">
        <v>96</v>
      </c>
      <c r="F405" s="80"/>
      <c r="G405" s="6" t="e">
        <f t="shared" si="92"/>
        <v>#DIV/0!</v>
      </c>
      <c r="H405" s="56"/>
      <c r="I405" s="56"/>
      <c r="J405" s="56"/>
    </row>
    <row r="406" spans="1:10" ht="17.100000000000001" hidden="1" customHeight="1" x14ac:dyDescent="0.25">
      <c r="A406" s="27"/>
      <c r="B406" s="2012"/>
      <c r="C406" s="2013"/>
      <c r="D406" s="2013"/>
      <c r="E406" s="75" t="s">
        <v>96</v>
      </c>
      <c r="F406" s="80"/>
      <c r="G406" s="6" t="e">
        <f>H406/F406</f>
        <v>#DIV/0!</v>
      </c>
      <c r="H406" s="56"/>
      <c r="I406" s="56"/>
      <c r="J406" s="56"/>
    </row>
    <row r="407" spans="1:10" ht="17.100000000000001" hidden="1" customHeight="1" x14ac:dyDescent="0.25">
      <c r="A407" s="1074">
        <v>3</v>
      </c>
      <c r="B407" s="2009" t="s">
        <v>753</v>
      </c>
      <c r="C407" s="2010"/>
      <c r="D407" s="2011"/>
      <c r="E407" s="1075" t="s">
        <v>117</v>
      </c>
      <c r="F407" s="1076" t="s">
        <v>117</v>
      </c>
      <c r="G407" s="1077" t="s">
        <v>117</v>
      </c>
      <c r="H407" s="1078">
        <f>SUM(H408:H452)</f>
        <v>0</v>
      </c>
      <c r="I407" s="1078">
        <f t="shared" ref="I407:J407" si="95">SUM(I408:I452)</f>
        <v>0</v>
      </c>
      <c r="J407" s="1078">
        <f t="shared" si="95"/>
        <v>0</v>
      </c>
    </row>
    <row r="408" spans="1:10" ht="17.100000000000001" hidden="1" customHeight="1" x14ac:dyDescent="0.25">
      <c r="A408" s="27"/>
      <c r="B408" s="1702"/>
      <c r="C408" s="1702"/>
      <c r="D408" s="1702"/>
      <c r="E408" s="75" t="s">
        <v>96</v>
      </c>
      <c r="F408" s="60"/>
      <c r="G408" s="6" t="e">
        <f t="shared" si="92"/>
        <v>#DIV/0!</v>
      </c>
      <c r="H408" s="56"/>
      <c r="I408" s="56"/>
      <c r="J408" s="56"/>
    </row>
    <row r="409" spans="1:10" ht="17.100000000000001" hidden="1" customHeight="1" x14ac:dyDescent="0.25">
      <c r="A409" s="27"/>
      <c r="B409" s="1702"/>
      <c r="C409" s="1702"/>
      <c r="D409" s="1702"/>
      <c r="E409" s="75" t="s">
        <v>96</v>
      </c>
      <c r="F409" s="60"/>
      <c r="G409" s="6" t="e">
        <f t="shared" si="92"/>
        <v>#DIV/0!</v>
      </c>
      <c r="H409" s="56"/>
      <c r="I409" s="56"/>
      <c r="J409" s="56"/>
    </row>
    <row r="410" spans="1:10" ht="17.100000000000001" hidden="1" customHeight="1" x14ac:dyDescent="0.25">
      <c r="A410" s="27"/>
      <c r="B410" s="1702"/>
      <c r="C410" s="1702"/>
      <c r="D410" s="1702"/>
      <c r="E410" s="75" t="s">
        <v>96</v>
      </c>
      <c r="F410" s="60"/>
      <c r="G410" s="6" t="e">
        <f t="shared" ref="G410:G475" si="96">H410/F410</f>
        <v>#DIV/0!</v>
      </c>
      <c r="H410" s="56"/>
      <c r="I410" s="56"/>
      <c r="J410" s="56"/>
    </row>
    <row r="411" spans="1:10" ht="17.100000000000001" hidden="1" customHeight="1" x14ac:dyDescent="0.25">
      <c r="A411" s="27"/>
      <c r="B411" s="1702"/>
      <c r="C411" s="1702"/>
      <c r="D411" s="1702"/>
      <c r="E411" s="75" t="s">
        <v>96</v>
      </c>
      <c r="F411" s="60"/>
      <c r="G411" s="6" t="e">
        <f t="shared" si="96"/>
        <v>#DIV/0!</v>
      </c>
      <c r="H411" s="56"/>
      <c r="I411" s="56"/>
      <c r="J411" s="56"/>
    </row>
    <row r="412" spans="1:10" ht="17.100000000000001" hidden="1" customHeight="1" x14ac:dyDescent="0.25">
      <c r="A412" s="27"/>
      <c r="B412" s="1702"/>
      <c r="C412" s="1702"/>
      <c r="D412" s="1702"/>
      <c r="E412" s="75" t="s">
        <v>96</v>
      </c>
      <c r="F412" s="60"/>
      <c r="G412" s="6" t="e">
        <f t="shared" si="96"/>
        <v>#DIV/0!</v>
      </c>
      <c r="H412" s="56"/>
      <c r="I412" s="56"/>
      <c r="J412" s="56"/>
    </row>
    <row r="413" spans="1:10" ht="17.100000000000001" hidden="1" customHeight="1" x14ac:dyDescent="0.25">
      <c r="A413" s="27"/>
      <c r="B413" s="1702"/>
      <c r="C413" s="1702"/>
      <c r="D413" s="1702"/>
      <c r="E413" s="75" t="s">
        <v>96</v>
      </c>
      <c r="F413" s="60"/>
      <c r="G413" s="6" t="e">
        <f t="shared" si="96"/>
        <v>#DIV/0!</v>
      </c>
      <c r="H413" s="56"/>
      <c r="I413" s="56"/>
      <c r="J413" s="56"/>
    </row>
    <row r="414" spans="1:10" ht="17.100000000000001" hidden="1" customHeight="1" x14ac:dyDescent="0.25">
      <c r="A414" s="27"/>
      <c r="B414" s="1702"/>
      <c r="C414" s="1702"/>
      <c r="D414" s="1702"/>
      <c r="E414" s="75" t="s">
        <v>96</v>
      </c>
      <c r="F414" s="60"/>
      <c r="G414" s="6" t="e">
        <f t="shared" si="96"/>
        <v>#DIV/0!</v>
      </c>
      <c r="H414" s="56"/>
      <c r="I414" s="56"/>
      <c r="J414" s="56"/>
    </row>
    <row r="415" spans="1:10" ht="17.100000000000001" hidden="1" customHeight="1" x14ac:dyDescent="0.25">
      <c r="A415" s="27"/>
      <c r="B415" s="1702"/>
      <c r="C415" s="1702"/>
      <c r="D415" s="1702"/>
      <c r="E415" s="75" t="s">
        <v>96</v>
      </c>
      <c r="F415" s="60"/>
      <c r="G415" s="6" t="e">
        <f t="shared" si="96"/>
        <v>#DIV/0!</v>
      </c>
      <c r="H415" s="56"/>
      <c r="I415" s="56"/>
      <c r="J415" s="56"/>
    </row>
    <row r="416" spans="1:10" ht="17.100000000000001" hidden="1" customHeight="1" x14ac:dyDescent="0.25">
      <c r="A416" s="27"/>
      <c r="B416" s="1702"/>
      <c r="C416" s="1702"/>
      <c r="D416" s="1702"/>
      <c r="E416" s="75" t="s">
        <v>96</v>
      </c>
      <c r="F416" s="60"/>
      <c r="G416" s="6" t="e">
        <f t="shared" si="96"/>
        <v>#DIV/0!</v>
      </c>
      <c r="H416" s="56"/>
      <c r="I416" s="56"/>
      <c r="J416" s="56"/>
    </row>
    <row r="417" spans="1:10" ht="17.100000000000001" hidden="1" customHeight="1" x14ac:dyDescent="0.25">
      <c r="A417" s="27"/>
      <c r="B417" s="1702"/>
      <c r="C417" s="1702"/>
      <c r="D417" s="1702"/>
      <c r="E417" s="75" t="s">
        <v>96</v>
      </c>
      <c r="F417" s="60"/>
      <c r="G417" s="6" t="e">
        <f t="shared" si="96"/>
        <v>#DIV/0!</v>
      </c>
      <c r="H417" s="56"/>
      <c r="I417" s="56"/>
      <c r="J417" s="56"/>
    </row>
    <row r="418" spans="1:10" ht="17.100000000000001" hidden="1" customHeight="1" x14ac:dyDescent="0.25">
      <c r="A418" s="27"/>
      <c r="B418" s="1702"/>
      <c r="C418" s="1702"/>
      <c r="D418" s="1702"/>
      <c r="E418" s="75" t="s">
        <v>96</v>
      </c>
      <c r="F418" s="60"/>
      <c r="G418" s="6" t="e">
        <f t="shared" si="96"/>
        <v>#DIV/0!</v>
      </c>
      <c r="H418" s="56"/>
      <c r="I418" s="56"/>
      <c r="J418" s="56"/>
    </row>
    <row r="419" spans="1:10" ht="17.100000000000001" hidden="1" customHeight="1" x14ac:dyDescent="0.25">
      <c r="A419" s="27"/>
      <c r="B419" s="1702"/>
      <c r="C419" s="1702"/>
      <c r="D419" s="1702"/>
      <c r="E419" s="75" t="s">
        <v>96</v>
      </c>
      <c r="F419" s="60"/>
      <c r="G419" s="6" t="e">
        <f t="shared" si="96"/>
        <v>#DIV/0!</v>
      </c>
      <c r="H419" s="56"/>
      <c r="I419" s="56"/>
      <c r="J419" s="56"/>
    </row>
    <row r="420" spans="1:10" ht="17.100000000000001" hidden="1" customHeight="1" x14ac:dyDescent="0.25">
      <c r="A420" s="27"/>
      <c r="B420" s="1702"/>
      <c r="C420" s="1702"/>
      <c r="D420" s="1702"/>
      <c r="E420" s="75" t="s">
        <v>96</v>
      </c>
      <c r="F420" s="60"/>
      <c r="G420" s="6" t="e">
        <f t="shared" si="96"/>
        <v>#DIV/0!</v>
      </c>
      <c r="H420" s="56"/>
      <c r="I420" s="56"/>
      <c r="J420" s="56"/>
    </row>
    <row r="421" spans="1:10" ht="17.100000000000001" hidden="1" customHeight="1" x14ac:dyDescent="0.25">
      <c r="A421" s="27"/>
      <c r="B421" s="1702"/>
      <c r="C421" s="1702"/>
      <c r="D421" s="1702"/>
      <c r="E421" s="75" t="s">
        <v>96</v>
      </c>
      <c r="F421" s="60"/>
      <c r="G421" s="6" t="e">
        <f t="shared" si="96"/>
        <v>#DIV/0!</v>
      </c>
      <c r="H421" s="56"/>
      <c r="I421" s="56"/>
      <c r="J421" s="56"/>
    </row>
    <row r="422" spans="1:10" ht="17.100000000000001" hidden="1" customHeight="1" x14ac:dyDescent="0.25">
      <c r="A422" s="27"/>
      <c r="B422" s="1702"/>
      <c r="C422" s="1702"/>
      <c r="D422" s="1702"/>
      <c r="E422" s="75" t="s">
        <v>96</v>
      </c>
      <c r="F422" s="60"/>
      <c r="G422" s="6" t="e">
        <f t="shared" si="96"/>
        <v>#DIV/0!</v>
      </c>
      <c r="H422" s="56"/>
      <c r="I422" s="56"/>
      <c r="J422" s="56"/>
    </row>
    <row r="423" spans="1:10" ht="17.100000000000001" hidden="1" customHeight="1" x14ac:dyDescent="0.25">
      <c r="A423" s="27"/>
      <c r="B423" s="1702"/>
      <c r="C423" s="1702"/>
      <c r="D423" s="1702"/>
      <c r="E423" s="75" t="s">
        <v>96</v>
      </c>
      <c r="F423" s="60"/>
      <c r="G423" s="6" t="e">
        <f t="shared" si="96"/>
        <v>#DIV/0!</v>
      </c>
      <c r="H423" s="56"/>
      <c r="I423" s="56"/>
      <c r="J423" s="56"/>
    </row>
    <row r="424" spans="1:10" ht="17.100000000000001" hidden="1" customHeight="1" x14ac:dyDescent="0.25">
      <c r="A424" s="27"/>
      <c r="B424" s="1702"/>
      <c r="C424" s="1702"/>
      <c r="D424" s="1702"/>
      <c r="E424" s="75" t="s">
        <v>96</v>
      </c>
      <c r="F424" s="60"/>
      <c r="G424" s="6" t="e">
        <f t="shared" si="96"/>
        <v>#DIV/0!</v>
      </c>
      <c r="H424" s="56"/>
      <c r="I424" s="56"/>
      <c r="J424" s="56"/>
    </row>
    <row r="425" spans="1:10" ht="17.100000000000001" hidden="1" customHeight="1" x14ac:dyDescent="0.25">
      <c r="A425" s="27"/>
      <c r="B425" s="1702"/>
      <c r="C425" s="1702"/>
      <c r="D425" s="1702"/>
      <c r="E425" s="75" t="s">
        <v>96</v>
      </c>
      <c r="F425" s="60"/>
      <c r="G425" s="6" t="e">
        <f t="shared" si="96"/>
        <v>#DIV/0!</v>
      </c>
      <c r="H425" s="56"/>
      <c r="I425" s="56"/>
      <c r="J425" s="56"/>
    </row>
    <row r="426" spans="1:10" ht="17.100000000000001" hidden="1" customHeight="1" x14ac:dyDescent="0.25">
      <c r="A426" s="27"/>
      <c r="B426" s="1702"/>
      <c r="C426" s="1702"/>
      <c r="D426" s="1702"/>
      <c r="E426" s="75" t="s">
        <v>96</v>
      </c>
      <c r="F426" s="60"/>
      <c r="G426" s="6" t="e">
        <f t="shared" ref="G426:G462" si="97">H426/F426</f>
        <v>#DIV/0!</v>
      </c>
      <c r="H426" s="56"/>
      <c r="I426" s="56"/>
      <c r="J426" s="56"/>
    </row>
    <row r="427" spans="1:10" ht="17.100000000000001" hidden="1" customHeight="1" x14ac:dyDescent="0.25">
      <c r="A427" s="27"/>
      <c r="B427" s="1702"/>
      <c r="C427" s="1702"/>
      <c r="D427" s="1702"/>
      <c r="E427" s="75" t="s">
        <v>96</v>
      </c>
      <c r="F427" s="60"/>
      <c r="G427" s="6" t="e">
        <f t="shared" si="97"/>
        <v>#DIV/0!</v>
      </c>
      <c r="H427" s="56"/>
      <c r="I427" s="56"/>
      <c r="J427" s="56"/>
    </row>
    <row r="428" spans="1:10" ht="17.100000000000001" hidden="1" customHeight="1" x14ac:dyDescent="0.25">
      <c r="A428" s="27"/>
      <c r="B428" s="1702"/>
      <c r="C428" s="1702"/>
      <c r="D428" s="1702"/>
      <c r="E428" s="75" t="s">
        <v>96</v>
      </c>
      <c r="F428" s="60"/>
      <c r="G428" s="6" t="e">
        <f t="shared" si="97"/>
        <v>#DIV/0!</v>
      </c>
      <c r="H428" s="56"/>
      <c r="I428" s="56"/>
      <c r="J428" s="56"/>
    </row>
    <row r="429" spans="1:10" ht="17.100000000000001" hidden="1" customHeight="1" x14ac:dyDescent="0.25">
      <c r="A429" s="27"/>
      <c r="B429" s="1702"/>
      <c r="C429" s="1702"/>
      <c r="D429" s="1702"/>
      <c r="E429" s="75" t="s">
        <v>96</v>
      </c>
      <c r="F429" s="60"/>
      <c r="G429" s="6" t="e">
        <f t="shared" si="97"/>
        <v>#DIV/0!</v>
      </c>
      <c r="H429" s="56"/>
      <c r="I429" s="56"/>
      <c r="J429" s="56"/>
    </row>
    <row r="430" spans="1:10" ht="17.100000000000001" hidden="1" customHeight="1" x14ac:dyDescent="0.25">
      <c r="A430" s="27"/>
      <c r="B430" s="1702"/>
      <c r="C430" s="1702"/>
      <c r="D430" s="1702"/>
      <c r="E430" s="75" t="s">
        <v>96</v>
      </c>
      <c r="F430" s="60"/>
      <c r="G430" s="6" t="e">
        <f t="shared" si="97"/>
        <v>#DIV/0!</v>
      </c>
      <c r="H430" s="56"/>
      <c r="I430" s="56"/>
      <c r="J430" s="56"/>
    </row>
    <row r="431" spans="1:10" ht="17.100000000000001" hidden="1" customHeight="1" x14ac:dyDescent="0.25">
      <c r="A431" s="27"/>
      <c r="B431" s="1702"/>
      <c r="C431" s="1702"/>
      <c r="D431" s="1702"/>
      <c r="E431" s="75" t="s">
        <v>96</v>
      </c>
      <c r="F431" s="60"/>
      <c r="G431" s="6" t="e">
        <f t="shared" si="97"/>
        <v>#DIV/0!</v>
      </c>
      <c r="H431" s="56"/>
      <c r="I431" s="56"/>
      <c r="J431" s="56"/>
    </row>
    <row r="432" spans="1:10" ht="17.100000000000001" hidden="1" customHeight="1" x14ac:dyDescent="0.25">
      <c r="A432" s="27"/>
      <c r="B432" s="1702"/>
      <c r="C432" s="1702"/>
      <c r="D432" s="1702"/>
      <c r="E432" s="75" t="s">
        <v>96</v>
      </c>
      <c r="F432" s="60"/>
      <c r="G432" s="6" t="e">
        <f t="shared" si="97"/>
        <v>#DIV/0!</v>
      </c>
      <c r="H432" s="56"/>
      <c r="I432" s="56"/>
      <c r="J432" s="56"/>
    </row>
    <row r="433" spans="1:10" ht="17.100000000000001" hidden="1" customHeight="1" x14ac:dyDescent="0.25">
      <c r="A433" s="27"/>
      <c r="B433" s="1702"/>
      <c r="C433" s="1702"/>
      <c r="D433" s="1702"/>
      <c r="E433" s="75" t="s">
        <v>96</v>
      </c>
      <c r="F433" s="60"/>
      <c r="G433" s="6" t="e">
        <f t="shared" si="97"/>
        <v>#DIV/0!</v>
      </c>
      <c r="H433" s="56"/>
      <c r="I433" s="56"/>
      <c r="J433" s="56"/>
    </row>
    <row r="434" spans="1:10" ht="17.100000000000001" hidden="1" customHeight="1" x14ac:dyDescent="0.25">
      <c r="A434" s="27"/>
      <c r="B434" s="1702"/>
      <c r="C434" s="1702"/>
      <c r="D434" s="1702"/>
      <c r="E434" s="75" t="s">
        <v>96</v>
      </c>
      <c r="F434" s="60"/>
      <c r="G434" s="6" t="e">
        <f t="shared" si="97"/>
        <v>#DIV/0!</v>
      </c>
      <c r="H434" s="56"/>
      <c r="I434" s="56"/>
      <c r="J434" s="56"/>
    </row>
    <row r="435" spans="1:10" ht="17.100000000000001" hidden="1" customHeight="1" x14ac:dyDescent="0.25">
      <c r="A435" s="27"/>
      <c r="B435" s="1702"/>
      <c r="C435" s="1702"/>
      <c r="D435" s="1702"/>
      <c r="E435" s="75" t="s">
        <v>96</v>
      </c>
      <c r="F435" s="60"/>
      <c r="G435" s="6" t="e">
        <f t="shared" si="97"/>
        <v>#DIV/0!</v>
      </c>
      <c r="H435" s="56"/>
      <c r="I435" s="56"/>
      <c r="J435" s="56"/>
    </row>
    <row r="436" spans="1:10" ht="17.100000000000001" hidden="1" customHeight="1" x14ac:dyDescent="0.25">
      <c r="A436" s="27"/>
      <c r="B436" s="1702"/>
      <c r="C436" s="1702"/>
      <c r="D436" s="1702"/>
      <c r="E436" s="75" t="s">
        <v>96</v>
      </c>
      <c r="F436" s="60"/>
      <c r="G436" s="6" t="e">
        <f t="shared" si="97"/>
        <v>#DIV/0!</v>
      </c>
      <c r="H436" s="56"/>
      <c r="I436" s="56"/>
      <c r="J436" s="56"/>
    </row>
    <row r="437" spans="1:10" ht="17.100000000000001" hidden="1" customHeight="1" x14ac:dyDescent="0.25">
      <c r="A437" s="27"/>
      <c r="B437" s="1702"/>
      <c r="C437" s="1702"/>
      <c r="D437" s="1702"/>
      <c r="E437" s="75" t="s">
        <v>96</v>
      </c>
      <c r="F437" s="60"/>
      <c r="G437" s="6" t="e">
        <f t="shared" si="97"/>
        <v>#DIV/0!</v>
      </c>
      <c r="H437" s="56"/>
      <c r="I437" s="56"/>
      <c r="J437" s="56"/>
    </row>
    <row r="438" spans="1:10" ht="17.100000000000001" hidden="1" customHeight="1" x14ac:dyDescent="0.25">
      <c r="A438" s="27"/>
      <c r="B438" s="1702"/>
      <c r="C438" s="1702"/>
      <c r="D438" s="1702"/>
      <c r="E438" s="75" t="s">
        <v>96</v>
      </c>
      <c r="F438" s="60"/>
      <c r="G438" s="6" t="e">
        <f t="shared" si="97"/>
        <v>#DIV/0!</v>
      </c>
      <c r="H438" s="56"/>
      <c r="I438" s="56"/>
      <c r="J438" s="56"/>
    </row>
    <row r="439" spans="1:10" ht="17.100000000000001" hidden="1" customHeight="1" x14ac:dyDescent="0.25">
      <c r="A439" s="27"/>
      <c r="B439" s="1702"/>
      <c r="C439" s="1702"/>
      <c r="D439" s="1702"/>
      <c r="E439" s="75" t="s">
        <v>96</v>
      </c>
      <c r="F439" s="60"/>
      <c r="G439" s="6" t="e">
        <f t="shared" si="97"/>
        <v>#DIV/0!</v>
      </c>
      <c r="H439" s="56"/>
      <c r="I439" s="56"/>
      <c r="J439" s="56"/>
    </row>
    <row r="440" spans="1:10" ht="17.100000000000001" hidden="1" customHeight="1" x14ac:dyDescent="0.25">
      <c r="A440" s="27"/>
      <c r="B440" s="1702"/>
      <c r="C440" s="1702"/>
      <c r="D440" s="1702"/>
      <c r="E440" s="75" t="s">
        <v>96</v>
      </c>
      <c r="F440" s="60"/>
      <c r="G440" s="6" t="e">
        <f t="shared" si="97"/>
        <v>#DIV/0!</v>
      </c>
      <c r="H440" s="56"/>
      <c r="I440" s="56"/>
      <c r="J440" s="56"/>
    </row>
    <row r="441" spans="1:10" ht="17.100000000000001" hidden="1" customHeight="1" x14ac:dyDescent="0.25">
      <c r="A441" s="27"/>
      <c r="B441" s="1702"/>
      <c r="C441" s="1702"/>
      <c r="D441" s="1702"/>
      <c r="E441" s="75" t="s">
        <v>96</v>
      </c>
      <c r="F441" s="60"/>
      <c r="G441" s="6" t="e">
        <f t="shared" si="97"/>
        <v>#DIV/0!</v>
      </c>
      <c r="H441" s="56"/>
      <c r="I441" s="56"/>
      <c r="J441" s="56"/>
    </row>
    <row r="442" spans="1:10" ht="17.100000000000001" hidden="1" customHeight="1" x14ac:dyDescent="0.25">
      <c r="A442" s="27"/>
      <c r="B442" s="1702"/>
      <c r="C442" s="1702"/>
      <c r="D442" s="1702"/>
      <c r="E442" s="75" t="s">
        <v>96</v>
      </c>
      <c r="F442" s="60"/>
      <c r="G442" s="6" t="e">
        <f t="shared" si="97"/>
        <v>#DIV/0!</v>
      </c>
      <c r="H442" s="56"/>
      <c r="I442" s="56"/>
      <c r="J442" s="56"/>
    </row>
    <row r="443" spans="1:10" ht="17.100000000000001" hidden="1" customHeight="1" x14ac:dyDescent="0.25">
      <c r="A443" s="27"/>
      <c r="B443" s="1702"/>
      <c r="C443" s="1702"/>
      <c r="D443" s="1702"/>
      <c r="E443" s="75" t="s">
        <v>96</v>
      </c>
      <c r="F443" s="60"/>
      <c r="G443" s="6" t="e">
        <f t="shared" si="97"/>
        <v>#DIV/0!</v>
      </c>
      <c r="H443" s="56"/>
      <c r="I443" s="56"/>
      <c r="J443" s="56"/>
    </row>
    <row r="444" spans="1:10" ht="17.100000000000001" hidden="1" customHeight="1" x14ac:dyDescent="0.25">
      <c r="A444" s="27"/>
      <c r="B444" s="1702"/>
      <c r="C444" s="1702"/>
      <c r="D444" s="1702"/>
      <c r="E444" s="75" t="s">
        <v>96</v>
      </c>
      <c r="F444" s="60"/>
      <c r="G444" s="6" t="e">
        <f t="shared" si="97"/>
        <v>#DIV/0!</v>
      </c>
      <c r="H444" s="56"/>
      <c r="I444" s="56"/>
      <c r="J444" s="56"/>
    </row>
    <row r="445" spans="1:10" ht="17.100000000000001" hidden="1" customHeight="1" x14ac:dyDescent="0.25">
      <c r="A445" s="27"/>
      <c r="B445" s="1702"/>
      <c r="C445" s="1702"/>
      <c r="D445" s="1702"/>
      <c r="E445" s="75" t="s">
        <v>96</v>
      </c>
      <c r="F445" s="60"/>
      <c r="G445" s="6" t="e">
        <f t="shared" si="97"/>
        <v>#DIV/0!</v>
      </c>
      <c r="H445" s="56"/>
      <c r="I445" s="56"/>
      <c r="J445" s="56"/>
    </row>
    <row r="446" spans="1:10" ht="17.100000000000001" hidden="1" customHeight="1" x14ac:dyDescent="0.25">
      <c r="A446" s="27"/>
      <c r="B446" s="1702"/>
      <c r="C446" s="1702"/>
      <c r="D446" s="1702"/>
      <c r="E446" s="75" t="s">
        <v>96</v>
      </c>
      <c r="F446" s="60"/>
      <c r="G446" s="6" t="e">
        <f t="shared" si="97"/>
        <v>#DIV/0!</v>
      </c>
      <c r="H446" s="56"/>
      <c r="I446" s="56"/>
      <c r="J446" s="56"/>
    </row>
    <row r="447" spans="1:10" ht="17.100000000000001" hidden="1" customHeight="1" x14ac:dyDescent="0.25">
      <c r="A447" s="27"/>
      <c r="B447" s="1702"/>
      <c r="C447" s="1702"/>
      <c r="D447" s="1702"/>
      <c r="E447" s="75" t="s">
        <v>96</v>
      </c>
      <c r="F447" s="60"/>
      <c r="G447" s="6" t="e">
        <f t="shared" si="97"/>
        <v>#DIV/0!</v>
      </c>
      <c r="H447" s="56"/>
      <c r="I447" s="56"/>
      <c r="J447" s="56"/>
    </row>
    <row r="448" spans="1:10" ht="17.100000000000001" hidden="1" customHeight="1" x14ac:dyDescent="0.25">
      <c r="A448" s="27"/>
      <c r="B448" s="1702"/>
      <c r="C448" s="1702"/>
      <c r="D448" s="1702"/>
      <c r="E448" s="75" t="s">
        <v>96</v>
      </c>
      <c r="F448" s="60"/>
      <c r="G448" s="6" t="e">
        <f t="shared" si="97"/>
        <v>#DIV/0!</v>
      </c>
      <c r="H448" s="56"/>
      <c r="I448" s="56"/>
      <c r="J448" s="56"/>
    </row>
    <row r="449" spans="1:10" ht="17.100000000000001" hidden="1" customHeight="1" x14ac:dyDescent="0.25">
      <c r="A449" s="27"/>
      <c r="B449" s="1702"/>
      <c r="C449" s="1702"/>
      <c r="D449" s="1702"/>
      <c r="E449" s="75" t="s">
        <v>96</v>
      </c>
      <c r="F449" s="60"/>
      <c r="G449" s="6" t="e">
        <f t="shared" si="97"/>
        <v>#DIV/0!</v>
      </c>
      <c r="H449" s="56"/>
      <c r="I449" s="56"/>
      <c r="J449" s="56"/>
    </row>
    <row r="450" spans="1:10" ht="17.100000000000001" hidden="1" customHeight="1" x14ac:dyDescent="0.25">
      <c r="A450" s="27"/>
      <c r="B450" s="1702"/>
      <c r="C450" s="1702"/>
      <c r="D450" s="1702"/>
      <c r="E450" s="75" t="s">
        <v>96</v>
      </c>
      <c r="F450" s="60"/>
      <c r="G450" s="6" t="e">
        <f t="shared" si="97"/>
        <v>#DIV/0!</v>
      </c>
      <c r="H450" s="56"/>
      <c r="I450" s="56"/>
      <c r="J450" s="56"/>
    </row>
    <row r="451" spans="1:10" ht="17.100000000000001" hidden="1" customHeight="1" x14ac:dyDescent="0.25">
      <c r="A451" s="27"/>
      <c r="B451" s="1702"/>
      <c r="C451" s="1702"/>
      <c r="D451" s="1702"/>
      <c r="E451" s="75" t="s">
        <v>96</v>
      </c>
      <c r="F451" s="60"/>
      <c r="G451" s="6" t="e">
        <f t="shared" si="97"/>
        <v>#DIV/0!</v>
      </c>
      <c r="H451" s="56"/>
      <c r="I451" s="56"/>
      <c r="J451" s="56"/>
    </row>
    <row r="452" spans="1:10" ht="17.100000000000001" hidden="1" customHeight="1" x14ac:dyDescent="0.25">
      <c r="A452" s="27"/>
      <c r="B452" s="1702"/>
      <c r="C452" s="1702"/>
      <c r="D452" s="1702"/>
      <c r="E452" s="75" t="s">
        <v>96</v>
      </c>
      <c r="F452" s="60"/>
      <c r="G452" s="6" t="e">
        <f t="shared" si="97"/>
        <v>#DIV/0!</v>
      </c>
      <c r="H452" s="56"/>
      <c r="I452" s="56"/>
      <c r="J452" s="56"/>
    </row>
    <row r="453" spans="1:10" ht="17.100000000000001" hidden="1" customHeight="1" x14ac:dyDescent="0.25">
      <c r="A453" s="1074">
        <v>4</v>
      </c>
      <c r="B453" s="2009" t="s">
        <v>890</v>
      </c>
      <c r="C453" s="2010"/>
      <c r="D453" s="2011"/>
      <c r="E453" s="1075" t="s">
        <v>117</v>
      </c>
      <c r="F453" s="1076" t="s">
        <v>117</v>
      </c>
      <c r="G453" s="1077" t="s">
        <v>117</v>
      </c>
      <c r="H453" s="1078">
        <f>SUM(H454:H468)</f>
        <v>0</v>
      </c>
      <c r="I453" s="1078">
        <f t="shared" ref="I453:J453" si="98">SUM(I454:I468)</f>
        <v>0</v>
      </c>
      <c r="J453" s="1078">
        <f t="shared" si="98"/>
        <v>0</v>
      </c>
    </row>
    <row r="454" spans="1:10" ht="17.100000000000001" hidden="1" customHeight="1" x14ac:dyDescent="0.25">
      <c r="A454" s="27"/>
      <c r="B454" s="1702"/>
      <c r="C454" s="1702"/>
      <c r="D454" s="1702"/>
      <c r="E454" s="75" t="s">
        <v>96</v>
      </c>
      <c r="F454" s="60"/>
      <c r="G454" s="6" t="e">
        <f t="shared" si="97"/>
        <v>#DIV/0!</v>
      </c>
      <c r="H454" s="56"/>
      <c r="I454" s="56"/>
      <c r="J454" s="56"/>
    </row>
    <row r="455" spans="1:10" ht="17.100000000000001" hidden="1" customHeight="1" x14ac:dyDescent="0.25">
      <c r="A455" s="27"/>
      <c r="B455" s="1702"/>
      <c r="C455" s="1702"/>
      <c r="D455" s="1702"/>
      <c r="E455" s="75" t="s">
        <v>96</v>
      </c>
      <c r="F455" s="60"/>
      <c r="G455" s="6" t="e">
        <f t="shared" si="97"/>
        <v>#DIV/0!</v>
      </c>
      <c r="H455" s="56"/>
      <c r="I455" s="56"/>
      <c r="J455" s="56"/>
    </row>
    <row r="456" spans="1:10" ht="17.100000000000001" hidden="1" customHeight="1" x14ac:dyDescent="0.25">
      <c r="A456" s="27"/>
      <c r="B456" s="1702"/>
      <c r="C456" s="1702"/>
      <c r="D456" s="1702"/>
      <c r="E456" s="75" t="s">
        <v>96</v>
      </c>
      <c r="F456" s="60"/>
      <c r="G456" s="6" t="e">
        <f t="shared" si="97"/>
        <v>#DIV/0!</v>
      </c>
      <c r="H456" s="56"/>
      <c r="I456" s="56"/>
      <c r="J456" s="56"/>
    </row>
    <row r="457" spans="1:10" ht="17.100000000000001" hidden="1" customHeight="1" x14ac:dyDescent="0.25">
      <c r="A457" s="27"/>
      <c r="B457" s="1702"/>
      <c r="C457" s="1702"/>
      <c r="D457" s="1702"/>
      <c r="E457" s="75" t="s">
        <v>96</v>
      </c>
      <c r="F457" s="60"/>
      <c r="G457" s="6" t="e">
        <f t="shared" si="97"/>
        <v>#DIV/0!</v>
      </c>
      <c r="H457" s="56"/>
      <c r="I457" s="56"/>
      <c r="J457" s="56"/>
    </row>
    <row r="458" spans="1:10" ht="17.100000000000001" hidden="1" customHeight="1" x14ac:dyDescent="0.25">
      <c r="A458" s="27"/>
      <c r="B458" s="1702"/>
      <c r="C458" s="1702"/>
      <c r="D458" s="1702"/>
      <c r="E458" s="75" t="s">
        <v>96</v>
      </c>
      <c r="F458" s="60"/>
      <c r="G458" s="6" t="e">
        <f t="shared" si="97"/>
        <v>#DIV/0!</v>
      </c>
      <c r="H458" s="56"/>
      <c r="I458" s="56"/>
      <c r="J458" s="56"/>
    </row>
    <row r="459" spans="1:10" ht="17.100000000000001" hidden="1" customHeight="1" x14ac:dyDescent="0.25">
      <c r="A459" s="27"/>
      <c r="B459" s="1702"/>
      <c r="C459" s="1702"/>
      <c r="D459" s="1702"/>
      <c r="E459" s="75" t="s">
        <v>96</v>
      </c>
      <c r="F459" s="60"/>
      <c r="G459" s="6" t="e">
        <f t="shared" si="97"/>
        <v>#DIV/0!</v>
      </c>
      <c r="H459" s="56"/>
      <c r="I459" s="56"/>
      <c r="J459" s="56"/>
    </row>
    <row r="460" spans="1:10" ht="17.100000000000001" hidden="1" customHeight="1" x14ac:dyDescent="0.25">
      <c r="A460" s="27"/>
      <c r="B460" s="1702"/>
      <c r="C460" s="1702"/>
      <c r="D460" s="1702"/>
      <c r="E460" s="75" t="s">
        <v>96</v>
      </c>
      <c r="F460" s="60"/>
      <c r="G460" s="6" t="e">
        <f t="shared" si="97"/>
        <v>#DIV/0!</v>
      </c>
      <c r="H460" s="56"/>
      <c r="I460" s="56"/>
      <c r="J460" s="56"/>
    </row>
    <row r="461" spans="1:10" ht="17.100000000000001" hidden="1" customHeight="1" x14ac:dyDescent="0.25">
      <c r="A461" s="27"/>
      <c r="B461" s="1702"/>
      <c r="C461" s="1702"/>
      <c r="D461" s="1702"/>
      <c r="E461" s="75" t="s">
        <v>96</v>
      </c>
      <c r="F461" s="60"/>
      <c r="G461" s="6" t="e">
        <f t="shared" si="97"/>
        <v>#DIV/0!</v>
      </c>
      <c r="H461" s="56"/>
      <c r="I461" s="56"/>
      <c r="J461" s="56"/>
    </row>
    <row r="462" spans="1:10" ht="17.100000000000001" hidden="1" customHeight="1" x14ac:dyDescent="0.25">
      <c r="A462" s="27"/>
      <c r="B462" s="1702"/>
      <c r="C462" s="1702"/>
      <c r="D462" s="1702"/>
      <c r="E462" s="75" t="s">
        <v>96</v>
      </c>
      <c r="F462" s="60"/>
      <c r="G462" s="6" t="e">
        <f t="shared" si="97"/>
        <v>#DIV/0!</v>
      </c>
      <c r="H462" s="56"/>
      <c r="I462" s="56"/>
      <c r="J462" s="56"/>
    </row>
    <row r="463" spans="1:10" ht="17.100000000000001" hidden="1" customHeight="1" x14ac:dyDescent="0.25">
      <c r="A463" s="27"/>
      <c r="B463" s="1702"/>
      <c r="C463" s="1702"/>
      <c r="D463" s="1702"/>
      <c r="E463" s="75" t="s">
        <v>96</v>
      </c>
      <c r="F463" s="60"/>
      <c r="G463" s="6" t="e">
        <f t="shared" si="96"/>
        <v>#DIV/0!</v>
      </c>
      <c r="H463" s="56"/>
      <c r="I463" s="56"/>
      <c r="J463" s="56"/>
    </row>
    <row r="464" spans="1:10" ht="17.100000000000001" hidden="1" customHeight="1" x14ac:dyDescent="0.25">
      <c r="A464" s="27"/>
      <c r="B464" s="1702"/>
      <c r="C464" s="1702"/>
      <c r="D464" s="1702"/>
      <c r="E464" s="75" t="s">
        <v>96</v>
      </c>
      <c r="F464" s="60"/>
      <c r="G464" s="6" t="e">
        <f t="shared" si="96"/>
        <v>#DIV/0!</v>
      </c>
      <c r="H464" s="56"/>
      <c r="I464" s="56"/>
      <c r="J464" s="56"/>
    </row>
    <row r="465" spans="1:10" ht="17.100000000000001" hidden="1" customHeight="1" x14ac:dyDescent="0.25">
      <c r="A465" s="27"/>
      <c r="B465" s="1702"/>
      <c r="C465" s="1702"/>
      <c r="D465" s="1702"/>
      <c r="E465" s="75" t="s">
        <v>96</v>
      </c>
      <c r="F465" s="60"/>
      <c r="G465" s="6" t="e">
        <f t="shared" si="96"/>
        <v>#DIV/0!</v>
      </c>
      <c r="H465" s="56"/>
      <c r="I465" s="56"/>
      <c r="J465" s="56"/>
    </row>
    <row r="466" spans="1:10" ht="17.100000000000001" hidden="1" customHeight="1" x14ac:dyDescent="0.25">
      <c r="A466" s="27"/>
      <c r="B466" s="1702"/>
      <c r="C466" s="1702"/>
      <c r="D466" s="1702"/>
      <c r="E466" s="75" t="s">
        <v>96</v>
      </c>
      <c r="F466" s="60"/>
      <c r="G466" s="6" t="e">
        <f t="shared" si="96"/>
        <v>#DIV/0!</v>
      </c>
      <c r="H466" s="56"/>
      <c r="I466" s="56"/>
      <c r="J466" s="56"/>
    </row>
    <row r="467" spans="1:10" ht="17.100000000000001" hidden="1" customHeight="1" x14ac:dyDescent="0.25">
      <c r="A467" s="27"/>
      <c r="B467" s="1702"/>
      <c r="C467" s="1702"/>
      <c r="D467" s="1702"/>
      <c r="E467" s="75" t="s">
        <v>96</v>
      </c>
      <c r="F467" s="60"/>
      <c r="G467" s="6" t="e">
        <f t="shared" si="96"/>
        <v>#DIV/0!</v>
      </c>
      <c r="H467" s="56"/>
      <c r="I467" s="56"/>
      <c r="J467" s="56"/>
    </row>
    <row r="468" spans="1:10" ht="17.100000000000001" hidden="1" customHeight="1" x14ac:dyDescent="0.25">
      <c r="A468" s="27"/>
      <c r="B468" s="1702"/>
      <c r="C468" s="1702"/>
      <c r="D468" s="1702"/>
      <c r="E468" s="75" t="s">
        <v>96</v>
      </c>
      <c r="F468" s="60"/>
      <c r="G468" s="6" t="e">
        <f t="shared" si="96"/>
        <v>#DIV/0!</v>
      </c>
      <c r="H468" s="56"/>
      <c r="I468" s="56"/>
      <c r="J468" s="56"/>
    </row>
    <row r="469" spans="1:10" ht="17.100000000000001" hidden="1" customHeight="1" x14ac:dyDescent="0.25">
      <c r="A469" s="1074">
        <v>5</v>
      </c>
      <c r="B469" s="2009" t="s">
        <v>891</v>
      </c>
      <c r="C469" s="2010"/>
      <c r="D469" s="2011"/>
      <c r="E469" s="1075" t="s">
        <v>117</v>
      </c>
      <c r="F469" s="1076" t="s">
        <v>117</v>
      </c>
      <c r="G469" s="1077" t="s">
        <v>117</v>
      </c>
      <c r="H469" s="1078">
        <f>SUM(H470:H477)</f>
        <v>0</v>
      </c>
      <c r="I469" s="1078">
        <f t="shared" ref="I469:J469" si="99">SUM(I470:I477)</f>
        <v>0</v>
      </c>
      <c r="J469" s="1078">
        <f t="shared" si="99"/>
        <v>0</v>
      </c>
    </row>
    <row r="470" spans="1:10" ht="17.100000000000001" hidden="1" customHeight="1" x14ac:dyDescent="0.25">
      <c r="A470" s="27"/>
      <c r="B470" s="1702"/>
      <c r="C470" s="1702"/>
      <c r="D470" s="1702"/>
      <c r="E470" s="75" t="s">
        <v>96</v>
      </c>
      <c r="F470" s="60"/>
      <c r="G470" s="6" t="e">
        <f t="shared" si="96"/>
        <v>#DIV/0!</v>
      </c>
      <c r="H470" s="56"/>
      <c r="I470" s="56"/>
      <c r="J470" s="56"/>
    </row>
    <row r="471" spans="1:10" ht="17.100000000000001" hidden="1" customHeight="1" x14ac:dyDescent="0.25">
      <c r="A471" s="27"/>
      <c r="B471" s="1702"/>
      <c r="C471" s="1702"/>
      <c r="D471" s="1702"/>
      <c r="E471" s="75" t="s">
        <v>96</v>
      </c>
      <c r="F471" s="60"/>
      <c r="G471" s="6" t="e">
        <f t="shared" si="96"/>
        <v>#DIV/0!</v>
      </c>
      <c r="H471" s="56"/>
      <c r="I471" s="56"/>
      <c r="J471" s="56"/>
    </row>
    <row r="472" spans="1:10" ht="17.100000000000001" hidden="1" customHeight="1" x14ac:dyDescent="0.25">
      <c r="A472" s="27"/>
      <c r="B472" s="1702"/>
      <c r="C472" s="1702"/>
      <c r="D472" s="1702"/>
      <c r="E472" s="75" t="s">
        <v>96</v>
      </c>
      <c r="F472" s="60"/>
      <c r="G472" s="6" t="e">
        <f t="shared" si="96"/>
        <v>#DIV/0!</v>
      </c>
      <c r="H472" s="56"/>
      <c r="I472" s="56"/>
      <c r="J472" s="56"/>
    </row>
    <row r="473" spans="1:10" ht="17.100000000000001" hidden="1" customHeight="1" x14ac:dyDescent="0.25">
      <c r="A473" s="27"/>
      <c r="B473" s="1702"/>
      <c r="C473" s="1702"/>
      <c r="D473" s="1702"/>
      <c r="E473" s="75" t="s">
        <v>96</v>
      </c>
      <c r="F473" s="60"/>
      <c r="G473" s="6" t="e">
        <f t="shared" si="96"/>
        <v>#DIV/0!</v>
      </c>
      <c r="H473" s="56"/>
      <c r="I473" s="56"/>
      <c r="J473" s="56"/>
    </row>
    <row r="474" spans="1:10" ht="17.100000000000001" hidden="1" customHeight="1" x14ac:dyDescent="0.25">
      <c r="A474" s="27"/>
      <c r="B474" s="1702"/>
      <c r="C474" s="1702"/>
      <c r="D474" s="1702"/>
      <c r="E474" s="75" t="s">
        <v>96</v>
      </c>
      <c r="F474" s="60"/>
      <c r="G474" s="6" t="e">
        <f t="shared" si="96"/>
        <v>#DIV/0!</v>
      </c>
      <c r="H474" s="56"/>
      <c r="I474" s="56"/>
      <c r="J474" s="56"/>
    </row>
    <row r="475" spans="1:10" ht="17.100000000000001" hidden="1" customHeight="1" x14ac:dyDescent="0.25">
      <c r="A475" s="27"/>
      <c r="B475" s="1702"/>
      <c r="C475" s="1702"/>
      <c r="D475" s="1702"/>
      <c r="E475" s="75" t="s">
        <v>96</v>
      </c>
      <c r="F475" s="60"/>
      <c r="G475" s="6" t="e">
        <f t="shared" si="96"/>
        <v>#DIV/0!</v>
      </c>
      <c r="H475" s="56"/>
      <c r="I475" s="56"/>
      <c r="J475" s="56"/>
    </row>
    <row r="476" spans="1:10" ht="17.100000000000001" hidden="1" customHeight="1" x14ac:dyDescent="0.25">
      <c r="A476" s="27"/>
      <c r="B476" s="1702"/>
      <c r="C476" s="1702"/>
      <c r="D476" s="1702"/>
      <c r="E476" s="75" t="s">
        <v>96</v>
      </c>
      <c r="F476" s="60"/>
      <c r="G476" s="6" t="e">
        <f t="shared" si="92"/>
        <v>#DIV/0!</v>
      </c>
      <c r="H476" s="56"/>
      <c r="I476" s="56"/>
      <c r="J476" s="56"/>
    </row>
    <row r="477" spans="1:10" ht="17.100000000000001" hidden="1" customHeight="1" x14ac:dyDescent="0.25">
      <c r="A477" s="27"/>
      <c r="B477" s="1702"/>
      <c r="C477" s="1702"/>
      <c r="D477" s="1702"/>
      <c r="E477" s="75" t="s">
        <v>96</v>
      </c>
      <c r="F477" s="60"/>
      <c r="G477" s="6" t="e">
        <f t="shared" si="92"/>
        <v>#DIV/0!</v>
      </c>
      <c r="H477" s="56"/>
      <c r="I477" s="56"/>
      <c r="J477" s="56"/>
    </row>
    <row r="478" spans="1:10" ht="17.100000000000001" hidden="1" customHeight="1" x14ac:dyDescent="0.25">
      <c r="A478" s="1074">
        <v>6</v>
      </c>
      <c r="B478" s="2009" t="s">
        <v>873</v>
      </c>
      <c r="C478" s="2010"/>
      <c r="D478" s="2011"/>
      <c r="E478" s="628" t="s">
        <v>117</v>
      </c>
      <c r="F478" s="629" t="s">
        <v>117</v>
      </c>
      <c r="G478" s="630" t="s">
        <v>117</v>
      </c>
      <c r="H478" s="1078">
        <f>H479+H501</f>
        <v>0</v>
      </c>
      <c r="I478" s="1078">
        <f t="shared" ref="I478:J478" si="100">I479+I501</f>
        <v>0</v>
      </c>
      <c r="J478" s="1078">
        <f t="shared" si="100"/>
        <v>0</v>
      </c>
    </row>
    <row r="479" spans="1:10" ht="17.100000000000001" hidden="1" customHeight="1" x14ac:dyDescent="0.25">
      <c r="A479" s="1079" t="s">
        <v>756</v>
      </c>
      <c r="B479" s="2006" t="s">
        <v>754</v>
      </c>
      <c r="C479" s="2007"/>
      <c r="D479" s="2008"/>
      <c r="E479" s="523" t="s">
        <v>117</v>
      </c>
      <c r="F479" s="523" t="s">
        <v>117</v>
      </c>
      <c r="G479" s="523" t="s">
        <v>117</v>
      </c>
      <c r="H479" s="1080">
        <f>SUM(H480:H500)</f>
        <v>0</v>
      </c>
      <c r="I479" s="1080">
        <f t="shared" ref="I479:J479" si="101">SUM(I480:I500)</f>
        <v>0</v>
      </c>
      <c r="J479" s="1080">
        <f t="shared" si="101"/>
        <v>0</v>
      </c>
    </row>
    <row r="480" spans="1:10" ht="17.100000000000001" hidden="1" customHeight="1" x14ac:dyDescent="0.25">
      <c r="A480" s="27"/>
      <c r="B480" s="1774"/>
      <c r="C480" s="1775"/>
      <c r="D480" s="1775"/>
      <c r="E480" s="75" t="s">
        <v>96</v>
      </c>
      <c r="F480" s="60"/>
      <c r="G480" s="6" t="e">
        <f t="shared" ref="G480:G499" si="102">H480/F480</f>
        <v>#DIV/0!</v>
      </c>
      <c r="H480" s="56"/>
      <c r="I480" s="56"/>
      <c r="J480" s="56"/>
    </row>
    <row r="481" spans="1:10" ht="17.100000000000001" hidden="1" customHeight="1" x14ac:dyDescent="0.25">
      <c r="A481" s="27"/>
      <c r="B481" s="1774"/>
      <c r="C481" s="1775"/>
      <c r="D481" s="1775"/>
      <c r="E481" s="75" t="s">
        <v>96</v>
      </c>
      <c r="F481" s="60"/>
      <c r="G481" s="6" t="e">
        <f t="shared" si="102"/>
        <v>#DIV/0!</v>
      </c>
      <c r="H481" s="56"/>
      <c r="I481" s="56"/>
      <c r="J481" s="56"/>
    </row>
    <row r="482" spans="1:10" ht="17.100000000000001" hidden="1" customHeight="1" x14ac:dyDescent="0.25">
      <c r="A482" s="27"/>
      <c r="B482" s="1660"/>
      <c r="C482" s="1661"/>
      <c r="D482" s="1662"/>
      <c r="E482" s="75" t="s">
        <v>96</v>
      </c>
      <c r="F482" s="60"/>
      <c r="G482" s="6" t="e">
        <f t="shared" ref="G482:G493" si="103">H482/F482</f>
        <v>#DIV/0!</v>
      </c>
      <c r="H482" s="56"/>
      <c r="I482" s="56"/>
      <c r="J482" s="56"/>
    </row>
    <row r="483" spans="1:10" ht="17.100000000000001" hidden="1" customHeight="1" x14ac:dyDescent="0.25">
      <c r="A483" s="27"/>
      <c r="B483" s="1660"/>
      <c r="C483" s="1661"/>
      <c r="D483" s="1662"/>
      <c r="E483" s="75" t="s">
        <v>96</v>
      </c>
      <c r="F483" s="60"/>
      <c r="G483" s="6" t="e">
        <f t="shared" si="103"/>
        <v>#DIV/0!</v>
      </c>
      <c r="H483" s="56"/>
      <c r="I483" s="56"/>
      <c r="J483" s="56"/>
    </row>
    <row r="484" spans="1:10" ht="17.100000000000001" hidden="1" customHeight="1" x14ac:dyDescent="0.25">
      <c r="A484" s="27"/>
      <c r="B484" s="1660"/>
      <c r="C484" s="1661"/>
      <c r="D484" s="1662"/>
      <c r="E484" s="75" t="s">
        <v>96</v>
      </c>
      <c r="F484" s="60"/>
      <c r="G484" s="6" t="e">
        <f t="shared" si="103"/>
        <v>#DIV/0!</v>
      </c>
      <c r="H484" s="56"/>
      <c r="I484" s="56"/>
      <c r="J484" s="56"/>
    </row>
    <row r="485" spans="1:10" ht="17.100000000000001" hidden="1" customHeight="1" x14ac:dyDescent="0.25">
      <c r="A485" s="27"/>
      <c r="B485" s="1660"/>
      <c r="C485" s="1661"/>
      <c r="D485" s="1662"/>
      <c r="E485" s="75" t="s">
        <v>96</v>
      </c>
      <c r="F485" s="60"/>
      <c r="G485" s="6" t="e">
        <f t="shared" si="103"/>
        <v>#DIV/0!</v>
      </c>
      <c r="H485" s="56"/>
      <c r="I485" s="56"/>
      <c r="J485" s="56"/>
    </row>
    <row r="486" spans="1:10" ht="17.100000000000001" hidden="1" customHeight="1" x14ac:dyDescent="0.25">
      <c r="A486" s="27"/>
      <c r="B486" s="1660"/>
      <c r="C486" s="1661"/>
      <c r="D486" s="1662"/>
      <c r="E486" s="75" t="s">
        <v>96</v>
      </c>
      <c r="F486" s="60"/>
      <c r="G486" s="6" t="e">
        <f t="shared" si="103"/>
        <v>#DIV/0!</v>
      </c>
      <c r="H486" s="56"/>
      <c r="I486" s="56"/>
      <c r="J486" s="56"/>
    </row>
    <row r="487" spans="1:10" ht="17.100000000000001" hidden="1" customHeight="1" x14ac:dyDescent="0.25">
      <c r="A487" s="27"/>
      <c r="B487" s="1774"/>
      <c r="C487" s="1775"/>
      <c r="D487" s="1776"/>
      <c r="E487" s="75" t="s">
        <v>96</v>
      </c>
      <c r="F487" s="60"/>
      <c r="G487" s="6" t="e">
        <f t="shared" si="103"/>
        <v>#DIV/0!</v>
      </c>
      <c r="H487" s="56"/>
      <c r="I487" s="56"/>
      <c r="J487" s="56"/>
    </row>
    <row r="488" spans="1:10" ht="17.100000000000001" hidden="1" customHeight="1" x14ac:dyDescent="0.25">
      <c r="A488" s="27"/>
      <c r="B488" s="1774"/>
      <c r="C488" s="1775"/>
      <c r="D488" s="1776"/>
      <c r="E488" s="75" t="s">
        <v>96</v>
      </c>
      <c r="F488" s="60"/>
      <c r="G488" s="6" t="e">
        <f t="shared" si="103"/>
        <v>#DIV/0!</v>
      </c>
      <c r="H488" s="56"/>
      <c r="I488" s="56"/>
      <c r="J488" s="56"/>
    </row>
    <row r="489" spans="1:10" ht="17.100000000000001" hidden="1" customHeight="1" x14ac:dyDescent="0.25">
      <c r="A489" s="27"/>
      <c r="B489" s="1774"/>
      <c r="C489" s="1775"/>
      <c r="D489" s="1776"/>
      <c r="E489" s="75" t="s">
        <v>96</v>
      </c>
      <c r="F489" s="60"/>
      <c r="G489" s="6" t="e">
        <f t="shared" si="103"/>
        <v>#DIV/0!</v>
      </c>
      <c r="H489" s="56"/>
      <c r="I489" s="56"/>
      <c r="J489" s="56"/>
    </row>
    <row r="490" spans="1:10" ht="17.100000000000001" hidden="1" customHeight="1" x14ac:dyDescent="0.25">
      <c r="A490" s="27"/>
      <c r="B490" s="1774"/>
      <c r="C490" s="1775"/>
      <c r="D490" s="1776"/>
      <c r="E490" s="75" t="s">
        <v>96</v>
      </c>
      <c r="F490" s="60"/>
      <c r="G490" s="6" t="e">
        <f t="shared" si="103"/>
        <v>#DIV/0!</v>
      </c>
      <c r="H490" s="56"/>
      <c r="I490" s="56"/>
      <c r="J490" s="56"/>
    </row>
    <row r="491" spans="1:10" ht="17.100000000000001" hidden="1" customHeight="1" x14ac:dyDescent="0.25">
      <c r="A491" s="27"/>
      <c r="B491" s="1774"/>
      <c r="C491" s="1775"/>
      <c r="D491" s="1776"/>
      <c r="E491" s="75" t="s">
        <v>96</v>
      </c>
      <c r="F491" s="60"/>
      <c r="G491" s="6" t="e">
        <f t="shared" si="103"/>
        <v>#DIV/0!</v>
      </c>
      <c r="H491" s="56"/>
      <c r="I491" s="56"/>
      <c r="J491" s="56"/>
    </row>
    <row r="492" spans="1:10" ht="17.100000000000001" hidden="1" customHeight="1" x14ac:dyDescent="0.25">
      <c r="A492" s="27"/>
      <c r="B492" s="1774"/>
      <c r="C492" s="1775"/>
      <c r="D492" s="1776"/>
      <c r="E492" s="75" t="s">
        <v>96</v>
      </c>
      <c r="F492" s="60"/>
      <c r="G492" s="6" t="e">
        <f t="shared" si="103"/>
        <v>#DIV/0!</v>
      </c>
      <c r="H492" s="56"/>
      <c r="I492" s="56"/>
      <c r="J492" s="56"/>
    </row>
    <row r="493" spans="1:10" ht="17.100000000000001" hidden="1" customHeight="1" x14ac:dyDescent="0.25">
      <c r="A493" s="27"/>
      <c r="B493" s="1774"/>
      <c r="C493" s="1775"/>
      <c r="D493" s="1776"/>
      <c r="E493" s="75" t="s">
        <v>96</v>
      </c>
      <c r="F493" s="60"/>
      <c r="G493" s="6" t="e">
        <f t="shared" si="103"/>
        <v>#DIV/0!</v>
      </c>
      <c r="H493" s="56"/>
      <c r="I493" s="56"/>
      <c r="J493" s="56"/>
    </row>
    <row r="494" spans="1:10" ht="17.100000000000001" hidden="1" customHeight="1" x14ac:dyDescent="0.25">
      <c r="A494" s="27"/>
      <c r="B494" s="1702"/>
      <c r="C494" s="1702"/>
      <c r="D494" s="1702"/>
      <c r="E494" s="75" t="s">
        <v>96</v>
      </c>
      <c r="F494" s="60"/>
      <c r="G494" s="6" t="e">
        <f t="shared" si="102"/>
        <v>#DIV/0!</v>
      </c>
      <c r="H494" s="56"/>
      <c r="I494" s="56"/>
      <c r="J494" s="56"/>
    </row>
    <row r="495" spans="1:10" ht="17.100000000000001" hidden="1" customHeight="1" x14ac:dyDescent="0.25">
      <c r="A495" s="27"/>
      <c r="B495" s="1702"/>
      <c r="C495" s="1702"/>
      <c r="D495" s="1702"/>
      <c r="E495" s="75" t="s">
        <v>96</v>
      </c>
      <c r="F495" s="60"/>
      <c r="G495" s="6" t="e">
        <f t="shared" si="102"/>
        <v>#DIV/0!</v>
      </c>
      <c r="H495" s="56"/>
      <c r="I495" s="56"/>
      <c r="J495" s="56"/>
    </row>
    <row r="496" spans="1:10" ht="17.100000000000001" hidden="1" customHeight="1" x14ac:dyDescent="0.25">
      <c r="A496" s="27"/>
      <c r="B496" s="1774"/>
      <c r="C496" s="1775"/>
      <c r="D496" s="1776"/>
      <c r="E496" s="75" t="s">
        <v>96</v>
      </c>
      <c r="F496" s="60"/>
      <c r="G496" s="6" t="e">
        <f t="shared" si="102"/>
        <v>#DIV/0!</v>
      </c>
      <c r="H496" s="56"/>
      <c r="I496" s="56"/>
      <c r="J496" s="56"/>
    </row>
    <row r="497" spans="1:10" ht="17.100000000000001" hidden="1" customHeight="1" x14ac:dyDescent="0.25">
      <c r="A497" s="27"/>
      <c r="B497" s="1774"/>
      <c r="C497" s="1775"/>
      <c r="D497" s="1776"/>
      <c r="E497" s="75" t="s">
        <v>96</v>
      </c>
      <c r="F497" s="60"/>
      <c r="G497" s="6" t="e">
        <f t="shared" si="102"/>
        <v>#DIV/0!</v>
      </c>
      <c r="H497" s="56"/>
      <c r="I497" s="56"/>
      <c r="J497" s="56"/>
    </row>
    <row r="498" spans="1:10" ht="17.100000000000001" hidden="1" customHeight="1" x14ac:dyDescent="0.25">
      <c r="A498" s="27"/>
      <c r="B498" s="1774"/>
      <c r="C498" s="1775"/>
      <c r="D498" s="1776"/>
      <c r="E498" s="75" t="s">
        <v>96</v>
      </c>
      <c r="F498" s="60"/>
      <c r="G498" s="6" t="e">
        <f t="shared" si="102"/>
        <v>#DIV/0!</v>
      </c>
      <c r="H498" s="56"/>
      <c r="I498" s="56"/>
      <c r="J498" s="56"/>
    </row>
    <row r="499" spans="1:10" ht="17.100000000000001" hidden="1" customHeight="1" x14ac:dyDescent="0.25">
      <c r="A499" s="27"/>
      <c r="B499" s="1774"/>
      <c r="C499" s="1775"/>
      <c r="D499" s="1776"/>
      <c r="E499" s="75" t="s">
        <v>96</v>
      </c>
      <c r="F499" s="60"/>
      <c r="G499" s="6" t="e">
        <f t="shared" si="102"/>
        <v>#DIV/0!</v>
      </c>
      <c r="H499" s="56"/>
      <c r="I499" s="56"/>
      <c r="J499" s="56"/>
    </row>
    <row r="500" spans="1:10" ht="17.100000000000001" hidden="1" customHeight="1" x14ac:dyDescent="0.25">
      <c r="A500" s="27"/>
      <c r="B500" s="1680"/>
      <c r="C500" s="1680"/>
      <c r="D500" s="1680"/>
      <c r="E500" s="75" t="s">
        <v>96</v>
      </c>
      <c r="F500" s="60"/>
      <c r="G500" s="6" t="e">
        <f t="shared" si="92"/>
        <v>#DIV/0!</v>
      </c>
      <c r="H500" s="56"/>
      <c r="I500" s="56"/>
      <c r="J500" s="56"/>
    </row>
    <row r="501" spans="1:10" ht="17.100000000000001" hidden="1" customHeight="1" x14ac:dyDescent="0.25">
      <c r="A501" s="1079" t="s">
        <v>757</v>
      </c>
      <c r="B501" s="2006" t="s">
        <v>755</v>
      </c>
      <c r="C501" s="2007"/>
      <c r="D501" s="2008"/>
      <c r="E501" s="523" t="s">
        <v>117</v>
      </c>
      <c r="F501" s="523" t="s">
        <v>117</v>
      </c>
      <c r="G501" s="523" t="s">
        <v>117</v>
      </c>
      <c r="H501" s="1080">
        <f>SUM(H502:H508)</f>
        <v>0</v>
      </c>
      <c r="I501" s="1080">
        <f t="shared" ref="I501:J501" si="104">SUM(I502:I508)</f>
        <v>0</v>
      </c>
      <c r="J501" s="1080">
        <f t="shared" si="104"/>
        <v>0</v>
      </c>
    </row>
    <row r="502" spans="1:10" ht="17.100000000000001" hidden="1" customHeight="1" x14ac:dyDescent="0.25">
      <c r="A502" s="27"/>
      <c r="B502" s="1774"/>
      <c r="C502" s="1775"/>
      <c r="D502" s="1775"/>
      <c r="E502" s="75" t="s">
        <v>96</v>
      </c>
      <c r="F502" s="60"/>
      <c r="G502" s="6" t="e">
        <f t="shared" si="92"/>
        <v>#DIV/0!</v>
      </c>
      <c r="H502" s="56"/>
      <c r="I502" s="56"/>
      <c r="J502" s="56"/>
    </row>
    <row r="503" spans="1:10" ht="17.100000000000001" hidden="1" customHeight="1" x14ac:dyDescent="0.25">
      <c r="A503" s="27"/>
      <c r="B503" s="1774"/>
      <c r="C503" s="1775"/>
      <c r="D503" s="1775"/>
      <c r="E503" s="75" t="s">
        <v>96</v>
      </c>
      <c r="F503" s="60"/>
      <c r="G503" s="6" t="e">
        <f t="shared" si="92"/>
        <v>#DIV/0!</v>
      </c>
      <c r="H503" s="56"/>
      <c r="I503" s="56"/>
      <c r="J503" s="56"/>
    </row>
    <row r="504" spans="1:10" ht="17.100000000000001" hidden="1" customHeight="1" x14ac:dyDescent="0.25">
      <c r="A504" s="27"/>
      <c r="B504" s="1924"/>
      <c r="C504" s="1925"/>
      <c r="D504" s="1926"/>
      <c r="E504" s="75" t="s">
        <v>96</v>
      </c>
      <c r="F504" s="60"/>
      <c r="G504" s="6" t="e">
        <f t="shared" si="92"/>
        <v>#DIV/0!</v>
      </c>
      <c r="H504" s="56"/>
      <c r="I504" s="56"/>
      <c r="J504" s="56"/>
    </row>
    <row r="505" spans="1:10" ht="17.100000000000001" hidden="1" customHeight="1" x14ac:dyDescent="0.25">
      <c r="A505" s="27"/>
      <c r="B505" s="1924"/>
      <c r="C505" s="1925"/>
      <c r="D505" s="1926"/>
      <c r="E505" s="75" t="s">
        <v>96</v>
      </c>
      <c r="F505" s="60"/>
      <c r="G505" s="6" t="e">
        <f t="shared" si="92"/>
        <v>#DIV/0!</v>
      </c>
      <c r="H505" s="56"/>
      <c r="I505" s="56"/>
      <c r="J505" s="56"/>
    </row>
    <row r="506" spans="1:10" ht="17.100000000000001" hidden="1" customHeight="1" x14ac:dyDescent="0.25">
      <c r="A506" s="27"/>
      <c r="B506" s="1924"/>
      <c r="C506" s="1925"/>
      <c r="D506" s="1926"/>
      <c r="E506" s="75" t="s">
        <v>96</v>
      </c>
      <c r="F506" s="60"/>
      <c r="G506" s="6" t="e">
        <f t="shared" si="92"/>
        <v>#DIV/0!</v>
      </c>
      <c r="H506" s="56"/>
      <c r="I506" s="56"/>
      <c r="J506" s="56"/>
    </row>
    <row r="507" spans="1:10" ht="17.100000000000001" hidden="1" customHeight="1" x14ac:dyDescent="0.25">
      <c r="A507" s="27"/>
      <c r="B507" s="1924"/>
      <c r="C507" s="1925"/>
      <c r="D507" s="1926"/>
      <c r="E507" s="75" t="s">
        <v>96</v>
      </c>
      <c r="F507" s="60"/>
      <c r="G507" s="6" t="e">
        <f t="shared" si="92"/>
        <v>#DIV/0!</v>
      </c>
      <c r="H507" s="56"/>
      <c r="I507" s="56"/>
      <c r="J507" s="56"/>
    </row>
    <row r="508" spans="1:10" ht="17.100000000000001" hidden="1" customHeight="1" thickBot="1" x14ac:dyDescent="0.3">
      <c r="A508" s="27"/>
      <c r="B508" s="1924"/>
      <c r="C508" s="1925"/>
      <c r="D508" s="1926"/>
      <c r="E508" s="75" t="s">
        <v>96</v>
      </c>
      <c r="F508" s="60"/>
      <c r="G508" s="6" t="e">
        <f t="shared" si="92"/>
        <v>#DIV/0!</v>
      </c>
      <c r="H508" s="56"/>
      <c r="I508" s="56"/>
      <c r="J508" s="56"/>
    </row>
    <row r="509" spans="1:10" ht="17.100000000000001" hidden="1" customHeight="1" x14ac:dyDescent="0.25">
      <c r="A509" s="109"/>
      <c r="B509" s="2047" t="s">
        <v>285</v>
      </c>
      <c r="C509" s="2048"/>
      <c r="D509" s="2049"/>
      <c r="E509" s="110" t="s">
        <v>117</v>
      </c>
      <c r="F509" s="111" t="s">
        <v>117</v>
      </c>
      <c r="G509" s="112" t="s">
        <v>117</v>
      </c>
      <c r="H509" s="113">
        <f>H392+H393+H407+H453+H469+H478</f>
        <v>0</v>
      </c>
      <c r="I509" s="113">
        <f t="shared" ref="I509:J509" si="105">I392+I393+I407+I453+I469+I478</f>
        <v>0</v>
      </c>
      <c r="J509" s="113">
        <f t="shared" si="105"/>
        <v>0</v>
      </c>
    </row>
    <row r="510" spans="1:10" ht="12" hidden="1" customHeight="1" x14ac:dyDescent="0.25">
      <c r="A510" s="27"/>
      <c r="B510" s="1802"/>
      <c r="C510" s="1803"/>
      <c r="D510" s="1804"/>
      <c r="E510" s="75"/>
      <c r="F510" s="60"/>
      <c r="G510" s="56"/>
      <c r="H510" s="56"/>
      <c r="I510" s="56"/>
      <c r="J510" s="56"/>
    </row>
    <row r="511" spans="1:10" ht="17.100000000000001" hidden="1" customHeight="1" x14ac:dyDescent="0.25">
      <c r="A511" s="1081" t="s">
        <v>760</v>
      </c>
      <c r="B511" s="1820" t="s">
        <v>871</v>
      </c>
      <c r="C511" s="1821"/>
      <c r="D511" s="1822"/>
      <c r="E511" s="19" t="s">
        <v>117</v>
      </c>
      <c r="F511" s="20" t="s">
        <v>117</v>
      </c>
      <c r="G511" s="21" t="s">
        <v>117</v>
      </c>
      <c r="H511" s="26">
        <f>SUM(H512:H519)</f>
        <v>0</v>
      </c>
      <c r="I511" s="26">
        <f t="shared" ref="I511:J511" si="106">SUM(I512:I519)</f>
        <v>0</v>
      </c>
      <c r="J511" s="26">
        <f t="shared" si="106"/>
        <v>0</v>
      </c>
    </row>
    <row r="512" spans="1:10" ht="17.100000000000001" hidden="1" customHeight="1" x14ac:dyDescent="0.25">
      <c r="A512" s="27"/>
      <c r="B512" s="1660"/>
      <c r="C512" s="1661"/>
      <c r="D512" s="1662"/>
      <c r="E512" s="75" t="s">
        <v>96</v>
      </c>
      <c r="F512" s="80"/>
      <c r="G512" s="6" t="e">
        <f t="shared" si="92"/>
        <v>#DIV/0!</v>
      </c>
      <c r="H512" s="56"/>
      <c r="I512" s="56"/>
      <c r="J512" s="56"/>
    </row>
    <row r="513" spans="1:10" ht="17.100000000000001" hidden="1" customHeight="1" x14ac:dyDescent="0.25">
      <c r="A513" s="27"/>
      <c r="B513" s="1660"/>
      <c r="C513" s="1661"/>
      <c r="D513" s="1662"/>
      <c r="E513" s="75" t="s">
        <v>96</v>
      </c>
      <c r="F513" s="80"/>
      <c r="G513" s="6" t="e">
        <f t="shared" si="92"/>
        <v>#DIV/0!</v>
      </c>
      <c r="H513" s="56"/>
      <c r="I513" s="56"/>
      <c r="J513" s="56"/>
    </row>
    <row r="514" spans="1:10" ht="17.100000000000001" hidden="1" customHeight="1" x14ac:dyDescent="0.25">
      <c r="A514" s="27"/>
      <c r="B514" s="1660"/>
      <c r="C514" s="1661"/>
      <c r="D514" s="1662"/>
      <c r="E514" s="75" t="s">
        <v>96</v>
      </c>
      <c r="F514" s="80"/>
      <c r="G514" s="6" t="e">
        <f t="shared" si="92"/>
        <v>#DIV/0!</v>
      </c>
      <c r="H514" s="56"/>
      <c r="I514" s="56"/>
      <c r="J514" s="56"/>
    </row>
    <row r="515" spans="1:10" ht="17.100000000000001" hidden="1" customHeight="1" x14ac:dyDescent="0.25">
      <c r="A515" s="27"/>
      <c r="B515" s="1660"/>
      <c r="C515" s="1661"/>
      <c r="D515" s="1662"/>
      <c r="E515" s="75" t="s">
        <v>96</v>
      </c>
      <c r="F515" s="80"/>
      <c r="G515" s="6" t="e">
        <f t="shared" si="92"/>
        <v>#DIV/0!</v>
      </c>
      <c r="H515" s="56"/>
      <c r="I515" s="56"/>
      <c r="J515" s="56"/>
    </row>
    <row r="516" spans="1:10" ht="17.100000000000001" hidden="1" customHeight="1" x14ac:dyDescent="0.25">
      <c r="A516" s="27"/>
      <c r="B516" s="1660"/>
      <c r="C516" s="1661"/>
      <c r="D516" s="1662"/>
      <c r="E516" s="75" t="s">
        <v>96</v>
      </c>
      <c r="F516" s="80"/>
      <c r="G516" s="6" t="e">
        <f t="shared" si="92"/>
        <v>#DIV/0!</v>
      </c>
      <c r="H516" s="56"/>
      <c r="I516" s="56"/>
      <c r="J516" s="56"/>
    </row>
    <row r="517" spans="1:10" ht="17.100000000000001" hidden="1" customHeight="1" x14ac:dyDescent="0.25">
      <c r="A517" s="27"/>
      <c r="B517" s="1660"/>
      <c r="C517" s="1661"/>
      <c r="D517" s="1662"/>
      <c r="E517" s="75" t="s">
        <v>96</v>
      </c>
      <c r="F517" s="80"/>
      <c r="G517" s="6" t="e">
        <f t="shared" si="92"/>
        <v>#DIV/0!</v>
      </c>
      <c r="H517" s="56"/>
      <c r="I517" s="56"/>
      <c r="J517" s="56"/>
    </row>
    <row r="518" spans="1:10" ht="17.100000000000001" hidden="1" customHeight="1" x14ac:dyDescent="0.25">
      <c r="A518" s="27"/>
      <c r="B518" s="1660"/>
      <c r="C518" s="1661"/>
      <c r="D518" s="1662"/>
      <c r="E518" s="75" t="s">
        <v>96</v>
      </c>
      <c r="F518" s="80"/>
      <c r="G518" s="6" t="e">
        <f t="shared" si="92"/>
        <v>#DIV/0!</v>
      </c>
      <c r="H518" s="56"/>
      <c r="I518" s="56"/>
      <c r="J518" s="56"/>
    </row>
    <row r="519" spans="1:10" ht="17.100000000000001" hidden="1" customHeight="1" x14ac:dyDescent="0.25">
      <c r="A519" s="27"/>
      <c r="B519" s="1660"/>
      <c r="C519" s="1661"/>
      <c r="D519" s="1662"/>
      <c r="E519" s="75" t="s">
        <v>96</v>
      </c>
      <c r="F519" s="80"/>
      <c r="G519" s="6" t="e">
        <f>H519/F519</f>
        <v>#DIV/0!</v>
      </c>
      <c r="H519" s="56"/>
      <c r="I519" s="56"/>
      <c r="J519" s="56"/>
    </row>
    <row r="520" spans="1:10" ht="17.100000000000001" hidden="1" customHeight="1" x14ac:dyDescent="0.25">
      <c r="A520" s="1081" t="s">
        <v>758</v>
      </c>
      <c r="B520" s="1795" t="s">
        <v>754</v>
      </c>
      <c r="C520" s="1769"/>
      <c r="D520" s="1770"/>
      <c r="E520" s="19" t="s">
        <v>117</v>
      </c>
      <c r="F520" s="20" t="s">
        <v>117</v>
      </c>
      <c r="G520" s="21" t="s">
        <v>117</v>
      </c>
      <c r="H520" s="26">
        <f>SUM(H521:H538)</f>
        <v>0</v>
      </c>
      <c r="I520" s="26">
        <f t="shared" ref="I520:J520" si="107">SUM(I521:I538)</f>
        <v>0</v>
      </c>
      <c r="J520" s="26">
        <f t="shared" si="107"/>
        <v>0</v>
      </c>
    </row>
    <row r="521" spans="1:10" ht="17.100000000000001" hidden="1" customHeight="1" x14ac:dyDescent="0.25">
      <c r="A521" s="214"/>
      <c r="B521" s="1702"/>
      <c r="C521" s="1702"/>
      <c r="D521" s="1702"/>
      <c r="E521" s="75" t="s">
        <v>96</v>
      </c>
      <c r="F521" s="60"/>
      <c r="G521" s="6" t="e">
        <f t="shared" si="92"/>
        <v>#DIV/0!</v>
      </c>
      <c r="H521" s="56"/>
      <c r="I521" s="56"/>
      <c r="J521" s="56"/>
    </row>
    <row r="522" spans="1:10" ht="17.100000000000001" hidden="1" customHeight="1" x14ac:dyDescent="0.25">
      <c r="A522" s="214"/>
      <c r="B522" s="1702"/>
      <c r="C522" s="1702"/>
      <c r="D522" s="1702"/>
      <c r="E522" s="75" t="s">
        <v>96</v>
      </c>
      <c r="F522" s="60"/>
      <c r="G522" s="6" t="e">
        <f t="shared" si="92"/>
        <v>#DIV/0!</v>
      </c>
      <c r="H522" s="56"/>
      <c r="I522" s="56"/>
      <c r="J522" s="56"/>
    </row>
    <row r="523" spans="1:10" ht="17.100000000000001" hidden="1" customHeight="1" x14ac:dyDescent="0.25">
      <c r="A523" s="214"/>
      <c r="B523" s="1702"/>
      <c r="C523" s="1702"/>
      <c r="D523" s="1702"/>
      <c r="E523" s="75" t="s">
        <v>96</v>
      </c>
      <c r="F523" s="60"/>
      <c r="G523" s="6" t="e">
        <f t="shared" si="92"/>
        <v>#DIV/0!</v>
      </c>
      <c r="H523" s="56"/>
      <c r="I523" s="56"/>
      <c r="J523" s="56"/>
    </row>
    <row r="524" spans="1:10" ht="17.100000000000001" hidden="1" customHeight="1" x14ac:dyDescent="0.25">
      <c r="A524" s="214"/>
      <c r="B524" s="1702"/>
      <c r="C524" s="1702"/>
      <c r="D524" s="1702"/>
      <c r="E524" s="75" t="s">
        <v>96</v>
      </c>
      <c r="F524" s="60"/>
      <c r="G524" s="6" t="e">
        <f t="shared" si="92"/>
        <v>#DIV/0!</v>
      </c>
      <c r="H524" s="56"/>
      <c r="I524" s="56"/>
      <c r="J524" s="56"/>
    </row>
    <row r="525" spans="1:10" ht="17.100000000000001" hidden="1" customHeight="1" x14ac:dyDescent="0.25">
      <c r="A525" s="214"/>
      <c r="B525" s="1702"/>
      <c r="C525" s="1702"/>
      <c r="D525" s="1702"/>
      <c r="E525" s="75" t="s">
        <v>96</v>
      </c>
      <c r="F525" s="60"/>
      <c r="G525" s="6" t="e">
        <f t="shared" si="92"/>
        <v>#DIV/0!</v>
      </c>
      <c r="H525" s="56"/>
      <c r="I525" s="56"/>
      <c r="J525" s="56"/>
    </row>
    <row r="526" spans="1:10" ht="17.100000000000001" hidden="1" customHeight="1" x14ac:dyDescent="0.25">
      <c r="A526" s="214"/>
      <c r="B526" s="1702"/>
      <c r="C526" s="1702"/>
      <c r="D526" s="1702"/>
      <c r="E526" s="75" t="s">
        <v>96</v>
      </c>
      <c r="F526" s="60"/>
      <c r="G526" s="6" t="e">
        <f t="shared" si="92"/>
        <v>#DIV/0!</v>
      </c>
      <c r="H526" s="56"/>
      <c r="I526" s="56"/>
      <c r="J526" s="56"/>
    </row>
    <row r="527" spans="1:10" ht="17.100000000000001" hidden="1" customHeight="1" x14ac:dyDescent="0.25">
      <c r="A527" s="214"/>
      <c r="B527" s="1702"/>
      <c r="C527" s="1702"/>
      <c r="D527" s="1702"/>
      <c r="E527" s="75" t="s">
        <v>96</v>
      </c>
      <c r="F527" s="60"/>
      <c r="G527" s="6" t="e">
        <f t="shared" si="92"/>
        <v>#DIV/0!</v>
      </c>
      <c r="H527" s="56"/>
      <c r="I527" s="56"/>
      <c r="J527" s="56"/>
    </row>
    <row r="528" spans="1:10" ht="17.100000000000001" hidden="1" customHeight="1" x14ac:dyDescent="0.25">
      <c r="A528" s="214"/>
      <c r="B528" s="1702"/>
      <c r="C528" s="1702"/>
      <c r="D528" s="1702"/>
      <c r="E528" s="75" t="s">
        <v>96</v>
      </c>
      <c r="F528" s="60"/>
      <c r="G528" s="6" t="e">
        <f t="shared" si="92"/>
        <v>#DIV/0!</v>
      </c>
      <c r="H528" s="56"/>
      <c r="I528" s="56"/>
      <c r="J528" s="56"/>
    </row>
    <row r="529" spans="1:10" ht="17.100000000000001" hidden="1" customHeight="1" x14ac:dyDescent="0.25">
      <c r="A529" s="214"/>
      <c r="B529" s="1702"/>
      <c r="C529" s="1702"/>
      <c r="D529" s="1702"/>
      <c r="E529" s="75" t="s">
        <v>96</v>
      </c>
      <c r="F529" s="60"/>
      <c r="G529" s="6" t="e">
        <f t="shared" si="92"/>
        <v>#DIV/0!</v>
      </c>
      <c r="H529" s="56"/>
      <c r="I529" s="56"/>
      <c r="J529" s="56"/>
    </row>
    <row r="530" spans="1:10" ht="17.100000000000001" hidden="1" customHeight="1" x14ac:dyDescent="0.25">
      <c r="A530" s="214"/>
      <c r="B530" s="1702"/>
      <c r="C530" s="1702"/>
      <c r="D530" s="1702"/>
      <c r="E530" s="75" t="s">
        <v>96</v>
      </c>
      <c r="F530" s="60"/>
      <c r="G530" s="6" t="e">
        <f t="shared" si="92"/>
        <v>#DIV/0!</v>
      </c>
      <c r="H530" s="56"/>
      <c r="I530" s="56"/>
      <c r="J530" s="56"/>
    </row>
    <row r="531" spans="1:10" ht="17.100000000000001" hidden="1" customHeight="1" x14ac:dyDescent="0.25">
      <c r="A531" s="214"/>
      <c r="B531" s="1702"/>
      <c r="C531" s="1702"/>
      <c r="D531" s="1702"/>
      <c r="E531" s="75" t="s">
        <v>96</v>
      </c>
      <c r="F531" s="60"/>
      <c r="G531" s="6" t="e">
        <f t="shared" si="92"/>
        <v>#DIV/0!</v>
      </c>
      <c r="H531" s="56"/>
      <c r="I531" s="56"/>
      <c r="J531" s="56"/>
    </row>
    <row r="532" spans="1:10" ht="17.100000000000001" hidden="1" customHeight="1" x14ac:dyDescent="0.25">
      <c r="A532" s="214"/>
      <c r="B532" s="1702"/>
      <c r="C532" s="1702"/>
      <c r="D532" s="1702"/>
      <c r="E532" s="75" t="s">
        <v>96</v>
      </c>
      <c r="F532" s="60"/>
      <c r="G532" s="6" t="e">
        <f t="shared" si="92"/>
        <v>#DIV/0!</v>
      </c>
      <c r="H532" s="56"/>
      <c r="I532" s="56"/>
      <c r="J532" s="56"/>
    </row>
    <row r="533" spans="1:10" ht="17.100000000000001" hidden="1" customHeight="1" x14ac:dyDescent="0.25">
      <c r="A533" s="214"/>
      <c r="B533" s="1702"/>
      <c r="C533" s="1702"/>
      <c r="D533" s="1702"/>
      <c r="E533" s="75" t="s">
        <v>96</v>
      </c>
      <c r="F533" s="60"/>
      <c r="G533" s="6" t="e">
        <f t="shared" si="92"/>
        <v>#DIV/0!</v>
      </c>
      <c r="H533" s="56"/>
      <c r="I533" s="56"/>
      <c r="J533" s="56"/>
    </row>
    <row r="534" spans="1:10" ht="17.100000000000001" hidden="1" customHeight="1" x14ac:dyDescent="0.25">
      <c r="A534" s="214"/>
      <c r="B534" s="1702"/>
      <c r="C534" s="1702"/>
      <c r="D534" s="1702"/>
      <c r="E534" s="75" t="s">
        <v>96</v>
      </c>
      <c r="F534" s="60"/>
      <c r="G534" s="6" t="e">
        <f t="shared" si="92"/>
        <v>#DIV/0!</v>
      </c>
      <c r="H534" s="56"/>
      <c r="I534" s="56"/>
      <c r="J534" s="56"/>
    </row>
    <row r="535" spans="1:10" ht="17.100000000000001" hidden="1" customHeight="1" x14ac:dyDescent="0.25">
      <c r="A535" s="214"/>
      <c r="B535" s="1702"/>
      <c r="C535" s="1702"/>
      <c r="D535" s="1702"/>
      <c r="E535" s="75" t="s">
        <v>96</v>
      </c>
      <c r="F535" s="60"/>
      <c r="G535" s="6" t="e">
        <f t="shared" si="92"/>
        <v>#DIV/0!</v>
      </c>
      <c r="H535" s="56"/>
      <c r="I535" s="56"/>
      <c r="J535" s="56"/>
    </row>
    <row r="536" spans="1:10" ht="17.100000000000001" hidden="1" customHeight="1" x14ac:dyDescent="0.25">
      <c r="A536" s="214"/>
      <c r="B536" s="1702"/>
      <c r="C536" s="1702"/>
      <c r="D536" s="1702"/>
      <c r="E536" s="75" t="s">
        <v>96</v>
      </c>
      <c r="F536" s="60"/>
      <c r="G536" s="6" t="e">
        <f t="shared" si="92"/>
        <v>#DIV/0!</v>
      </c>
      <c r="H536" s="56"/>
      <c r="I536" s="56"/>
      <c r="J536" s="56"/>
    </row>
    <row r="537" spans="1:10" ht="17.100000000000001" hidden="1" customHeight="1" x14ac:dyDescent="0.25">
      <c r="A537" s="214"/>
      <c r="B537" s="1702"/>
      <c r="C537" s="1702"/>
      <c r="D537" s="1702"/>
      <c r="E537" s="75" t="s">
        <v>96</v>
      </c>
      <c r="F537" s="60"/>
      <c r="G537" s="6" t="e">
        <f t="shared" si="92"/>
        <v>#DIV/0!</v>
      </c>
      <c r="H537" s="56"/>
      <c r="I537" s="56"/>
      <c r="J537" s="56"/>
    </row>
    <row r="538" spans="1:10" ht="17.100000000000001" hidden="1" customHeight="1" x14ac:dyDescent="0.25">
      <c r="A538" s="214"/>
      <c r="B538" s="1702"/>
      <c r="C538" s="1702"/>
      <c r="D538" s="1702"/>
      <c r="E538" s="75" t="s">
        <v>96</v>
      </c>
      <c r="F538" s="60"/>
      <c r="G538" s="6" t="e">
        <f t="shared" si="92"/>
        <v>#DIV/0!</v>
      </c>
      <c r="H538" s="56"/>
      <c r="I538" s="56"/>
      <c r="J538" s="56"/>
    </row>
    <row r="539" spans="1:10" ht="17.100000000000001" hidden="1" customHeight="1" x14ac:dyDescent="0.25">
      <c r="A539" s="1081" t="s">
        <v>893</v>
      </c>
      <c r="B539" s="1820" t="s">
        <v>872</v>
      </c>
      <c r="C539" s="1821"/>
      <c r="D539" s="1822"/>
      <c r="E539" s="19" t="s">
        <v>117</v>
      </c>
      <c r="F539" s="20" t="s">
        <v>117</v>
      </c>
      <c r="G539" s="21" t="s">
        <v>117</v>
      </c>
      <c r="H539" s="26">
        <f>SUM(H540:H558)</f>
        <v>0</v>
      </c>
      <c r="I539" s="26">
        <f t="shared" ref="I539:J539" si="108">SUM(I540:I558)</f>
        <v>0</v>
      </c>
      <c r="J539" s="26">
        <f t="shared" si="108"/>
        <v>0</v>
      </c>
    </row>
    <row r="540" spans="1:10" ht="17.100000000000001" hidden="1" customHeight="1" x14ac:dyDescent="0.25">
      <c r="A540" s="214"/>
      <c r="B540" s="1774"/>
      <c r="C540" s="1775"/>
      <c r="D540" s="1776"/>
      <c r="E540" s="75" t="s">
        <v>96</v>
      </c>
      <c r="F540" s="60"/>
      <c r="G540" s="6" t="e">
        <f t="shared" si="92"/>
        <v>#DIV/0!</v>
      </c>
      <c r="H540" s="56"/>
      <c r="I540" s="56"/>
      <c r="J540" s="56"/>
    </row>
    <row r="541" spans="1:10" ht="17.100000000000001" hidden="1" customHeight="1" x14ac:dyDescent="0.25">
      <c r="A541" s="214"/>
      <c r="B541" s="1774"/>
      <c r="C541" s="1775"/>
      <c r="D541" s="1776"/>
      <c r="E541" s="75" t="s">
        <v>96</v>
      </c>
      <c r="F541" s="60"/>
      <c r="G541" s="6" t="e">
        <f t="shared" si="92"/>
        <v>#DIV/0!</v>
      </c>
      <c r="H541" s="56"/>
      <c r="I541" s="56"/>
      <c r="J541" s="56"/>
    </row>
    <row r="542" spans="1:10" ht="17.100000000000001" hidden="1" customHeight="1" x14ac:dyDescent="0.25">
      <c r="A542" s="214"/>
      <c r="B542" s="1699"/>
      <c r="C542" s="1700"/>
      <c r="D542" s="1701"/>
      <c r="E542" s="75" t="s">
        <v>96</v>
      </c>
      <c r="F542" s="60"/>
      <c r="G542" s="6" t="e">
        <f t="shared" si="92"/>
        <v>#DIV/0!</v>
      </c>
      <c r="H542" s="56"/>
      <c r="I542" s="56"/>
      <c r="J542" s="56"/>
    </row>
    <row r="543" spans="1:10" ht="17.100000000000001" hidden="1" customHeight="1" x14ac:dyDescent="0.25">
      <c r="A543" s="214"/>
      <c r="B543" s="1699"/>
      <c r="C543" s="1700"/>
      <c r="D543" s="1701"/>
      <c r="E543" s="75" t="s">
        <v>96</v>
      </c>
      <c r="F543" s="60"/>
      <c r="G543" s="6" t="e">
        <f t="shared" si="92"/>
        <v>#DIV/0!</v>
      </c>
      <c r="H543" s="56"/>
      <c r="I543" s="56"/>
      <c r="J543" s="56"/>
    </row>
    <row r="544" spans="1:10" ht="17.100000000000001" hidden="1" customHeight="1" x14ac:dyDescent="0.25">
      <c r="A544" s="214"/>
      <c r="B544" s="1660"/>
      <c r="C544" s="1661"/>
      <c r="D544" s="1662"/>
      <c r="E544" s="75" t="s">
        <v>96</v>
      </c>
      <c r="F544" s="60"/>
      <c r="G544" s="6" t="e">
        <f t="shared" si="92"/>
        <v>#DIV/0!</v>
      </c>
      <c r="H544" s="56"/>
      <c r="I544" s="56"/>
      <c r="J544" s="56"/>
    </row>
    <row r="545" spans="1:10" ht="17.100000000000001" hidden="1" customHeight="1" x14ac:dyDescent="0.25">
      <c r="A545" s="214"/>
      <c r="B545" s="1660"/>
      <c r="C545" s="1661"/>
      <c r="D545" s="1662"/>
      <c r="E545" s="75" t="s">
        <v>96</v>
      </c>
      <c r="F545" s="60"/>
      <c r="G545" s="6" t="e">
        <f t="shared" si="92"/>
        <v>#DIV/0!</v>
      </c>
      <c r="H545" s="56"/>
      <c r="I545" s="56"/>
      <c r="J545" s="56"/>
    </row>
    <row r="546" spans="1:10" ht="17.100000000000001" hidden="1" customHeight="1" x14ac:dyDescent="0.25">
      <c r="A546" s="214"/>
      <c r="B546" s="1660"/>
      <c r="C546" s="1661"/>
      <c r="D546" s="1662"/>
      <c r="E546" s="75" t="s">
        <v>96</v>
      </c>
      <c r="F546" s="60"/>
      <c r="G546" s="6" t="e">
        <f t="shared" si="92"/>
        <v>#DIV/0!</v>
      </c>
      <c r="H546" s="56"/>
      <c r="I546" s="56"/>
      <c r="J546" s="56"/>
    </row>
    <row r="547" spans="1:10" ht="17.100000000000001" hidden="1" customHeight="1" x14ac:dyDescent="0.25">
      <c r="A547" s="214"/>
      <c r="B547" s="1699"/>
      <c r="C547" s="1700"/>
      <c r="D547" s="1701"/>
      <c r="E547" s="75" t="s">
        <v>96</v>
      </c>
      <c r="F547" s="60"/>
      <c r="G547" s="6" t="e">
        <f t="shared" si="92"/>
        <v>#DIV/0!</v>
      </c>
      <c r="H547" s="56"/>
      <c r="I547" s="56"/>
      <c r="J547" s="56"/>
    </row>
    <row r="548" spans="1:10" ht="17.100000000000001" hidden="1" customHeight="1" x14ac:dyDescent="0.25">
      <c r="A548" s="214"/>
      <c r="B548" s="1699"/>
      <c r="C548" s="1700"/>
      <c r="D548" s="1701"/>
      <c r="E548" s="75" t="s">
        <v>96</v>
      </c>
      <c r="F548" s="60"/>
      <c r="G548" s="6" t="e">
        <f t="shared" si="92"/>
        <v>#DIV/0!</v>
      </c>
      <c r="H548" s="56"/>
      <c r="I548" s="56"/>
      <c r="J548" s="56"/>
    </row>
    <row r="549" spans="1:10" ht="17.100000000000001" hidden="1" customHeight="1" x14ac:dyDescent="0.25">
      <c r="A549" s="214"/>
      <c r="B549" s="1699"/>
      <c r="C549" s="1700"/>
      <c r="D549" s="1701"/>
      <c r="E549" s="75" t="s">
        <v>96</v>
      </c>
      <c r="F549" s="60"/>
      <c r="G549" s="6" t="e">
        <f t="shared" si="92"/>
        <v>#DIV/0!</v>
      </c>
      <c r="H549" s="56"/>
      <c r="I549" s="56"/>
      <c r="J549" s="56"/>
    </row>
    <row r="550" spans="1:10" ht="17.100000000000001" hidden="1" customHeight="1" x14ac:dyDescent="0.25">
      <c r="A550" s="214"/>
      <c r="B550" s="1699"/>
      <c r="C550" s="1700"/>
      <c r="D550" s="1701"/>
      <c r="E550" s="75" t="s">
        <v>96</v>
      </c>
      <c r="F550" s="60"/>
      <c r="G550" s="6" t="e">
        <f t="shared" si="92"/>
        <v>#DIV/0!</v>
      </c>
      <c r="H550" s="56"/>
      <c r="I550" s="56"/>
      <c r="J550" s="56"/>
    </row>
    <row r="551" spans="1:10" ht="17.100000000000001" hidden="1" customHeight="1" x14ac:dyDescent="0.25">
      <c r="A551" s="214"/>
      <c r="B551" s="1699"/>
      <c r="C551" s="1700"/>
      <c r="D551" s="1701"/>
      <c r="E551" s="75" t="s">
        <v>96</v>
      </c>
      <c r="F551" s="60"/>
      <c r="G551" s="6" t="e">
        <f t="shared" si="92"/>
        <v>#DIV/0!</v>
      </c>
      <c r="H551" s="56"/>
      <c r="I551" s="56"/>
      <c r="J551" s="56"/>
    </row>
    <row r="552" spans="1:10" ht="17.100000000000001" hidden="1" customHeight="1" x14ac:dyDescent="0.25">
      <c r="A552" s="214"/>
      <c r="B552" s="1699"/>
      <c r="C552" s="1700"/>
      <c r="D552" s="1701"/>
      <c r="E552" s="75" t="s">
        <v>96</v>
      </c>
      <c r="F552" s="60"/>
      <c r="G552" s="6" t="e">
        <f t="shared" si="92"/>
        <v>#DIV/0!</v>
      </c>
      <c r="H552" s="56"/>
      <c r="I552" s="56"/>
      <c r="J552" s="56"/>
    </row>
    <row r="553" spans="1:10" ht="17.100000000000001" hidden="1" customHeight="1" x14ac:dyDescent="0.25">
      <c r="A553" s="214"/>
      <c r="B553" s="1699"/>
      <c r="C553" s="1700"/>
      <c r="D553" s="1701"/>
      <c r="E553" s="75" t="s">
        <v>96</v>
      </c>
      <c r="F553" s="60"/>
      <c r="G553" s="6" t="e">
        <f t="shared" si="92"/>
        <v>#DIV/0!</v>
      </c>
      <c r="H553" s="56"/>
      <c r="I553" s="56"/>
      <c r="J553" s="56"/>
    </row>
    <row r="554" spans="1:10" ht="17.100000000000001" hidden="1" customHeight="1" x14ac:dyDescent="0.25">
      <c r="A554" s="27"/>
      <c r="B554" s="1699"/>
      <c r="C554" s="1700"/>
      <c r="D554" s="1701"/>
      <c r="E554" s="75" t="s">
        <v>96</v>
      </c>
      <c r="F554" s="60"/>
      <c r="G554" s="6" t="e">
        <f t="shared" si="92"/>
        <v>#DIV/0!</v>
      </c>
      <c r="H554" s="56"/>
      <c r="I554" s="56"/>
      <c r="J554" s="56"/>
    </row>
    <row r="555" spans="1:10" ht="17.100000000000001" hidden="1" customHeight="1" x14ac:dyDescent="0.25">
      <c r="A555" s="27"/>
      <c r="B555" s="1699"/>
      <c r="C555" s="1700"/>
      <c r="D555" s="1701"/>
      <c r="E555" s="75" t="s">
        <v>96</v>
      </c>
      <c r="F555" s="60"/>
      <c r="G555" s="6" t="e">
        <f t="shared" si="92"/>
        <v>#DIV/0!</v>
      </c>
      <c r="H555" s="56"/>
      <c r="I555" s="56"/>
      <c r="J555" s="56"/>
    </row>
    <row r="556" spans="1:10" ht="17.100000000000001" hidden="1" customHeight="1" x14ac:dyDescent="0.25">
      <c r="A556" s="27"/>
      <c r="B556" s="1699"/>
      <c r="C556" s="1700"/>
      <c r="D556" s="1701"/>
      <c r="E556" s="75" t="s">
        <v>96</v>
      </c>
      <c r="F556" s="60"/>
      <c r="G556" s="6" t="e">
        <f t="shared" si="92"/>
        <v>#DIV/0!</v>
      </c>
      <c r="H556" s="56"/>
      <c r="I556" s="56"/>
      <c r="J556" s="56"/>
    </row>
    <row r="557" spans="1:10" ht="17.100000000000001" hidden="1" customHeight="1" x14ac:dyDescent="0.25">
      <c r="A557" s="27"/>
      <c r="B557" s="1699"/>
      <c r="C557" s="1700"/>
      <c r="D557" s="1701"/>
      <c r="E557" s="75" t="s">
        <v>96</v>
      </c>
      <c r="F557" s="60"/>
      <c r="G557" s="6" t="e">
        <f t="shared" si="92"/>
        <v>#DIV/0!</v>
      </c>
      <c r="H557" s="56"/>
      <c r="I557" s="56"/>
      <c r="J557" s="56"/>
    </row>
    <row r="558" spans="1:10" ht="17.100000000000001" hidden="1" customHeight="1" x14ac:dyDescent="0.25">
      <c r="A558" s="27"/>
      <c r="B558" s="1699"/>
      <c r="C558" s="1700"/>
      <c r="D558" s="1701"/>
      <c r="E558" s="75" t="s">
        <v>96</v>
      </c>
      <c r="F558" s="60"/>
      <c r="G558" s="6" t="e">
        <f t="shared" si="92"/>
        <v>#DIV/0!</v>
      </c>
      <c r="H558" s="56"/>
      <c r="I558" s="56"/>
      <c r="J558" s="56"/>
    </row>
    <row r="559" spans="1:10" ht="17.100000000000001" hidden="1" customHeight="1" x14ac:dyDescent="0.25">
      <c r="A559" s="18" t="s">
        <v>894</v>
      </c>
      <c r="B559" s="1795" t="s">
        <v>873</v>
      </c>
      <c r="C559" s="1769"/>
      <c r="D559" s="1770"/>
      <c r="E559" s="612" t="s">
        <v>117</v>
      </c>
      <c r="F559" s="255" t="s">
        <v>117</v>
      </c>
      <c r="G559" s="613" t="s">
        <v>117</v>
      </c>
      <c r="H559" s="26">
        <f>SUM(H560:H591)</f>
        <v>0</v>
      </c>
      <c r="I559" s="26">
        <f t="shared" ref="I559:J559" si="109">SUM(I560:I591)</f>
        <v>0</v>
      </c>
      <c r="J559" s="26">
        <f t="shared" si="109"/>
        <v>0</v>
      </c>
    </row>
    <row r="560" spans="1:10" ht="17.100000000000001" hidden="1" customHeight="1" thickBot="1" x14ac:dyDescent="0.3">
      <c r="A560" s="27"/>
      <c r="B560" s="1699"/>
      <c r="C560" s="1700"/>
      <c r="D560" s="1701"/>
      <c r="E560" s="75" t="s">
        <v>96</v>
      </c>
      <c r="F560" s="60"/>
      <c r="G560" s="6" t="e">
        <f t="shared" ref="G560" si="110">H560/F560</f>
        <v>#DIV/0!</v>
      </c>
      <c r="H560" s="56"/>
      <c r="I560" s="56"/>
      <c r="J560" s="56"/>
    </row>
    <row r="561" spans="1:10" ht="17.100000000000001" hidden="1" customHeight="1" x14ac:dyDescent="0.25">
      <c r="A561" s="27"/>
      <c r="B561" s="1699"/>
      <c r="C561" s="1700"/>
      <c r="D561" s="1701"/>
      <c r="E561" s="75" t="s">
        <v>96</v>
      </c>
      <c r="F561" s="60"/>
      <c r="G561" s="6" t="e">
        <f t="shared" ref="G561:G591" si="111">H561/F561</f>
        <v>#DIV/0!</v>
      </c>
      <c r="H561" s="56"/>
      <c r="I561" s="56"/>
      <c r="J561" s="56"/>
    </row>
    <row r="562" spans="1:10" ht="17.100000000000001" hidden="1" customHeight="1" x14ac:dyDescent="0.25">
      <c r="A562" s="27"/>
      <c r="B562" s="1699"/>
      <c r="C562" s="1700"/>
      <c r="D562" s="1701"/>
      <c r="E562" s="75" t="s">
        <v>96</v>
      </c>
      <c r="F562" s="60"/>
      <c r="G562" s="6" t="e">
        <f t="shared" si="111"/>
        <v>#DIV/0!</v>
      </c>
      <c r="H562" s="56"/>
      <c r="I562" s="56"/>
      <c r="J562" s="56"/>
    </row>
    <row r="563" spans="1:10" ht="17.100000000000001" hidden="1" customHeight="1" x14ac:dyDescent="0.25">
      <c r="A563" s="27"/>
      <c r="B563" s="1699"/>
      <c r="C563" s="1700"/>
      <c r="D563" s="1701"/>
      <c r="E563" s="75" t="s">
        <v>96</v>
      </c>
      <c r="F563" s="60"/>
      <c r="G563" s="6" t="e">
        <f t="shared" si="111"/>
        <v>#DIV/0!</v>
      </c>
      <c r="H563" s="56"/>
      <c r="I563" s="56"/>
      <c r="J563" s="56"/>
    </row>
    <row r="564" spans="1:10" ht="17.100000000000001" hidden="1" customHeight="1" x14ac:dyDescent="0.25">
      <c r="A564" s="27"/>
      <c r="B564" s="1699"/>
      <c r="C564" s="1700"/>
      <c r="D564" s="1701"/>
      <c r="E564" s="75" t="s">
        <v>96</v>
      </c>
      <c r="F564" s="60"/>
      <c r="G564" s="6" t="e">
        <f t="shared" si="111"/>
        <v>#DIV/0!</v>
      </c>
      <c r="H564" s="56"/>
      <c r="I564" s="56"/>
      <c r="J564" s="56"/>
    </row>
    <row r="565" spans="1:10" ht="17.100000000000001" hidden="1" customHeight="1" x14ac:dyDescent="0.25">
      <c r="A565" s="27"/>
      <c r="B565" s="1699"/>
      <c r="C565" s="1700"/>
      <c r="D565" s="1701"/>
      <c r="E565" s="75" t="s">
        <v>96</v>
      </c>
      <c r="F565" s="60"/>
      <c r="G565" s="6" t="e">
        <f t="shared" si="111"/>
        <v>#DIV/0!</v>
      </c>
      <c r="H565" s="56"/>
      <c r="I565" s="56"/>
      <c r="J565" s="56"/>
    </row>
    <row r="566" spans="1:10" ht="17.100000000000001" hidden="1" customHeight="1" x14ac:dyDescent="0.25">
      <c r="A566" s="27"/>
      <c r="B566" s="1699"/>
      <c r="C566" s="1700"/>
      <c r="D566" s="1701"/>
      <c r="E566" s="75" t="s">
        <v>96</v>
      </c>
      <c r="F566" s="60"/>
      <c r="G566" s="6" t="e">
        <f t="shared" si="111"/>
        <v>#DIV/0!</v>
      </c>
      <c r="H566" s="56"/>
      <c r="I566" s="56"/>
      <c r="J566" s="56"/>
    </row>
    <row r="567" spans="1:10" ht="17.100000000000001" hidden="1" customHeight="1" x14ac:dyDescent="0.25">
      <c r="A567" s="27"/>
      <c r="B567" s="1699"/>
      <c r="C567" s="1700"/>
      <c r="D567" s="1701"/>
      <c r="E567" s="75" t="s">
        <v>96</v>
      </c>
      <c r="F567" s="60"/>
      <c r="G567" s="6" t="e">
        <f t="shared" si="111"/>
        <v>#DIV/0!</v>
      </c>
      <c r="H567" s="56"/>
      <c r="I567" s="56"/>
      <c r="J567" s="56"/>
    </row>
    <row r="568" spans="1:10" ht="17.100000000000001" hidden="1" customHeight="1" x14ac:dyDescent="0.25">
      <c r="A568" s="27"/>
      <c r="B568" s="1699"/>
      <c r="C568" s="1700"/>
      <c r="D568" s="1701"/>
      <c r="E568" s="75" t="s">
        <v>96</v>
      </c>
      <c r="F568" s="60"/>
      <c r="G568" s="6" t="e">
        <f t="shared" si="111"/>
        <v>#DIV/0!</v>
      </c>
      <c r="H568" s="56"/>
      <c r="I568" s="56"/>
      <c r="J568" s="56"/>
    </row>
    <row r="569" spans="1:10" ht="17.100000000000001" hidden="1" customHeight="1" x14ac:dyDescent="0.25">
      <c r="A569" s="27"/>
      <c r="B569" s="1699"/>
      <c r="C569" s="1700"/>
      <c r="D569" s="1701"/>
      <c r="E569" s="75" t="s">
        <v>96</v>
      </c>
      <c r="F569" s="60"/>
      <c r="G569" s="6" t="e">
        <f t="shared" si="111"/>
        <v>#DIV/0!</v>
      </c>
      <c r="H569" s="56"/>
      <c r="I569" s="56"/>
      <c r="J569" s="56"/>
    </row>
    <row r="570" spans="1:10" ht="17.100000000000001" hidden="1" customHeight="1" x14ac:dyDescent="0.25">
      <c r="A570" s="27"/>
      <c r="B570" s="1699"/>
      <c r="C570" s="1700"/>
      <c r="D570" s="1701"/>
      <c r="E570" s="75" t="s">
        <v>96</v>
      </c>
      <c r="F570" s="60"/>
      <c r="G570" s="6" t="e">
        <f t="shared" si="111"/>
        <v>#DIV/0!</v>
      </c>
      <c r="H570" s="56"/>
      <c r="I570" s="56"/>
      <c r="J570" s="56"/>
    </row>
    <row r="571" spans="1:10" ht="17.100000000000001" hidden="1" customHeight="1" x14ac:dyDescent="0.25">
      <c r="A571" s="27"/>
      <c r="B571" s="1699"/>
      <c r="C571" s="1700"/>
      <c r="D571" s="1701"/>
      <c r="E571" s="75" t="s">
        <v>96</v>
      </c>
      <c r="F571" s="60"/>
      <c r="G571" s="6" t="e">
        <f t="shared" si="111"/>
        <v>#DIV/0!</v>
      </c>
      <c r="H571" s="56"/>
      <c r="I571" s="56"/>
      <c r="J571" s="56"/>
    </row>
    <row r="572" spans="1:10" ht="17.100000000000001" hidden="1" customHeight="1" x14ac:dyDescent="0.25">
      <c r="A572" s="27"/>
      <c r="B572" s="1699"/>
      <c r="C572" s="1700"/>
      <c r="D572" s="1701"/>
      <c r="E572" s="75" t="s">
        <v>96</v>
      </c>
      <c r="F572" s="60"/>
      <c r="G572" s="6" t="e">
        <f t="shared" si="111"/>
        <v>#DIV/0!</v>
      </c>
      <c r="H572" s="56"/>
      <c r="I572" s="56"/>
      <c r="J572" s="56"/>
    </row>
    <row r="573" spans="1:10" ht="17.100000000000001" hidden="1" customHeight="1" x14ac:dyDescent="0.25">
      <c r="A573" s="27"/>
      <c r="B573" s="1699"/>
      <c r="C573" s="1700"/>
      <c r="D573" s="1701"/>
      <c r="E573" s="75" t="s">
        <v>96</v>
      </c>
      <c r="F573" s="60"/>
      <c r="G573" s="6" t="e">
        <f t="shared" si="111"/>
        <v>#DIV/0!</v>
      </c>
      <c r="H573" s="56"/>
      <c r="I573" s="56"/>
      <c r="J573" s="56"/>
    </row>
    <row r="574" spans="1:10" ht="17.100000000000001" hidden="1" customHeight="1" x14ac:dyDescent="0.25">
      <c r="A574" s="27"/>
      <c r="B574" s="1699"/>
      <c r="C574" s="1700"/>
      <c r="D574" s="1701"/>
      <c r="E574" s="75" t="s">
        <v>96</v>
      </c>
      <c r="F574" s="60"/>
      <c r="G574" s="6" t="e">
        <f t="shared" si="111"/>
        <v>#DIV/0!</v>
      </c>
      <c r="H574" s="56"/>
      <c r="I574" s="56"/>
      <c r="J574" s="56"/>
    </row>
    <row r="575" spans="1:10" ht="17.100000000000001" hidden="1" customHeight="1" x14ac:dyDescent="0.25">
      <c r="A575" s="27"/>
      <c r="B575" s="1699"/>
      <c r="C575" s="1700"/>
      <c r="D575" s="1701"/>
      <c r="E575" s="75" t="s">
        <v>96</v>
      </c>
      <c r="F575" s="60"/>
      <c r="G575" s="6" t="e">
        <f t="shared" si="111"/>
        <v>#DIV/0!</v>
      </c>
      <c r="H575" s="56"/>
      <c r="I575" s="56"/>
      <c r="J575" s="56"/>
    </row>
    <row r="576" spans="1:10" ht="17.100000000000001" hidden="1" customHeight="1" x14ac:dyDescent="0.25">
      <c r="A576" s="27"/>
      <c r="B576" s="1699"/>
      <c r="C576" s="1700"/>
      <c r="D576" s="1701"/>
      <c r="E576" s="75" t="s">
        <v>96</v>
      </c>
      <c r="F576" s="60"/>
      <c r="G576" s="6" t="e">
        <f t="shared" si="111"/>
        <v>#DIV/0!</v>
      </c>
      <c r="H576" s="56"/>
      <c r="I576" s="56"/>
      <c r="J576" s="56"/>
    </row>
    <row r="577" spans="1:10" ht="17.100000000000001" hidden="1" customHeight="1" x14ac:dyDescent="0.25">
      <c r="A577" s="27"/>
      <c r="B577" s="1699"/>
      <c r="C577" s="1700"/>
      <c r="D577" s="1701"/>
      <c r="E577" s="75" t="s">
        <v>96</v>
      </c>
      <c r="F577" s="60"/>
      <c r="G577" s="6" t="e">
        <f t="shared" si="111"/>
        <v>#DIV/0!</v>
      </c>
      <c r="H577" s="56"/>
      <c r="I577" s="56"/>
      <c r="J577" s="56"/>
    </row>
    <row r="578" spans="1:10" ht="17.100000000000001" hidden="1" customHeight="1" x14ac:dyDescent="0.25">
      <c r="A578" s="27"/>
      <c r="B578" s="1699"/>
      <c r="C578" s="1700"/>
      <c r="D578" s="1701"/>
      <c r="E578" s="75" t="s">
        <v>96</v>
      </c>
      <c r="F578" s="60"/>
      <c r="G578" s="6" t="e">
        <f t="shared" si="111"/>
        <v>#DIV/0!</v>
      </c>
      <c r="H578" s="56"/>
      <c r="I578" s="56"/>
      <c r="J578" s="56"/>
    </row>
    <row r="579" spans="1:10" ht="17.100000000000001" hidden="1" customHeight="1" x14ac:dyDescent="0.25">
      <c r="A579" s="27"/>
      <c r="B579" s="1699"/>
      <c r="C579" s="1700"/>
      <c r="D579" s="1701"/>
      <c r="E579" s="75" t="s">
        <v>96</v>
      </c>
      <c r="F579" s="60"/>
      <c r="G579" s="6" t="e">
        <f t="shared" si="111"/>
        <v>#DIV/0!</v>
      </c>
      <c r="H579" s="56"/>
      <c r="I579" s="56"/>
      <c r="J579" s="56"/>
    </row>
    <row r="580" spans="1:10" ht="17.100000000000001" hidden="1" customHeight="1" x14ac:dyDescent="0.25">
      <c r="A580" s="27"/>
      <c r="B580" s="1699"/>
      <c r="C580" s="1700"/>
      <c r="D580" s="1701"/>
      <c r="E580" s="75" t="s">
        <v>96</v>
      </c>
      <c r="F580" s="60"/>
      <c r="G580" s="6" t="e">
        <f t="shared" si="111"/>
        <v>#DIV/0!</v>
      </c>
      <c r="H580" s="56"/>
      <c r="I580" s="56"/>
      <c r="J580" s="56"/>
    </row>
    <row r="581" spans="1:10" ht="17.100000000000001" hidden="1" customHeight="1" x14ac:dyDescent="0.25">
      <c r="A581" s="27"/>
      <c r="B581" s="1699"/>
      <c r="C581" s="1700"/>
      <c r="D581" s="1701"/>
      <c r="E581" s="75" t="s">
        <v>96</v>
      </c>
      <c r="F581" s="60"/>
      <c r="G581" s="6" t="e">
        <f t="shared" si="111"/>
        <v>#DIV/0!</v>
      </c>
      <c r="H581" s="56"/>
      <c r="I581" s="56"/>
      <c r="J581" s="56"/>
    </row>
    <row r="582" spans="1:10" ht="17.100000000000001" hidden="1" customHeight="1" x14ac:dyDescent="0.25">
      <c r="A582" s="27"/>
      <c r="B582" s="1699"/>
      <c r="C582" s="1700"/>
      <c r="D582" s="1701"/>
      <c r="E582" s="75" t="s">
        <v>96</v>
      </c>
      <c r="F582" s="60"/>
      <c r="G582" s="6" t="e">
        <f t="shared" si="111"/>
        <v>#DIV/0!</v>
      </c>
      <c r="H582" s="56"/>
      <c r="I582" s="56"/>
      <c r="J582" s="56"/>
    </row>
    <row r="583" spans="1:10" ht="17.100000000000001" hidden="1" customHeight="1" x14ac:dyDescent="0.25">
      <c r="A583" s="27"/>
      <c r="B583" s="1699"/>
      <c r="C583" s="1700"/>
      <c r="D583" s="1701"/>
      <c r="E583" s="75" t="s">
        <v>96</v>
      </c>
      <c r="F583" s="60"/>
      <c r="G583" s="6" t="e">
        <f t="shared" si="111"/>
        <v>#DIV/0!</v>
      </c>
      <c r="H583" s="56"/>
      <c r="I583" s="56"/>
      <c r="J583" s="56"/>
    </row>
    <row r="584" spans="1:10" ht="17.100000000000001" hidden="1" customHeight="1" x14ac:dyDescent="0.25">
      <c r="A584" s="27"/>
      <c r="B584" s="1699"/>
      <c r="C584" s="1700"/>
      <c r="D584" s="1701"/>
      <c r="E584" s="75" t="s">
        <v>96</v>
      </c>
      <c r="F584" s="60"/>
      <c r="G584" s="6" t="e">
        <f t="shared" si="111"/>
        <v>#DIV/0!</v>
      </c>
      <c r="H584" s="56"/>
      <c r="I584" s="56"/>
      <c r="J584" s="56"/>
    </row>
    <row r="585" spans="1:10" ht="17.100000000000001" hidden="1" customHeight="1" x14ac:dyDescent="0.25">
      <c r="A585" s="27"/>
      <c r="B585" s="1699"/>
      <c r="C585" s="1700"/>
      <c r="D585" s="1701"/>
      <c r="E585" s="75" t="s">
        <v>96</v>
      </c>
      <c r="F585" s="60"/>
      <c r="G585" s="6" t="e">
        <f t="shared" si="111"/>
        <v>#DIV/0!</v>
      </c>
      <c r="H585" s="56"/>
      <c r="I585" s="56"/>
      <c r="J585" s="56"/>
    </row>
    <row r="586" spans="1:10" ht="17.100000000000001" hidden="1" customHeight="1" x14ac:dyDescent="0.25">
      <c r="A586" s="27"/>
      <c r="B586" s="1699"/>
      <c r="C586" s="1700"/>
      <c r="D586" s="1701"/>
      <c r="E586" s="75" t="s">
        <v>96</v>
      </c>
      <c r="F586" s="60"/>
      <c r="G586" s="6" t="e">
        <f t="shared" si="111"/>
        <v>#DIV/0!</v>
      </c>
      <c r="H586" s="56"/>
      <c r="I586" s="56"/>
      <c r="J586" s="56"/>
    </row>
    <row r="587" spans="1:10" ht="17.100000000000001" hidden="1" customHeight="1" x14ac:dyDescent="0.25">
      <c r="A587" s="27"/>
      <c r="B587" s="1699"/>
      <c r="C587" s="1700"/>
      <c r="D587" s="1701"/>
      <c r="E587" s="75" t="s">
        <v>96</v>
      </c>
      <c r="F587" s="60"/>
      <c r="G587" s="6" t="e">
        <f t="shared" si="111"/>
        <v>#DIV/0!</v>
      </c>
      <c r="H587" s="56"/>
      <c r="I587" s="56"/>
      <c r="J587" s="56"/>
    </row>
    <row r="588" spans="1:10" ht="17.100000000000001" hidden="1" customHeight="1" x14ac:dyDescent="0.25">
      <c r="A588" s="27"/>
      <c r="B588" s="1699"/>
      <c r="C588" s="1700"/>
      <c r="D588" s="1701"/>
      <c r="E588" s="75" t="s">
        <v>96</v>
      </c>
      <c r="F588" s="60"/>
      <c r="G588" s="6" t="e">
        <f t="shared" si="111"/>
        <v>#DIV/0!</v>
      </c>
      <c r="H588" s="56"/>
      <c r="I588" s="56"/>
      <c r="J588" s="56"/>
    </row>
    <row r="589" spans="1:10" ht="17.100000000000001" hidden="1" customHeight="1" x14ac:dyDescent="0.25">
      <c r="A589" s="27"/>
      <c r="B589" s="1699"/>
      <c r="C589" s="1700"/>
      <c r="D589" s="1701"/>
      <c r="E589" s="75" t="s">
        <v>96</v>
      </c>
      <c r="F589" s="60"/>
      <c r="G589" s="6" t="e">
        <f t="shared" si="111"/>
        <v>#DIV/0!</v>
      </c>
      <c r="H589" s="56"/>
      <c r="I589" s="56"/>
      <c r="J589" s="56"/>
    </row>
    <row r="590" spans="1:10" ht="17.100000000000001" hidden="1" customHeight="1" x14ac:dyDescent="0.25">
      <c r="A590" s="27"/>
      <c r="B590" s="1699"/>
      <c r="C590" s="1700"/>
      <c r="D590" s="1701"/>
      <c r="E590" s="75" t="s">
        <v>96</v>
      </c>
      <c r="F590" s="60"/>
      <c r="G590" s="6" t="e">
        <f t="shared" si="111"/>
        <v>#DIV/0!</v>
      </c>
      <c r="H590" s="56"/>
      <c r="I590" s="56"/>
      <c r="J590" s="56"/>
    </row>
    <row r="591" spans="1:10" ht="17.100000000000001" hidden="1" customHeight="1" thickBot="1" x14ac:dyDescent="0.3">
      <c r="A591" s="27"/>
      <c r="B591" s="1699"/>
      <c r="C591" s="1700"/>
      <c r="D591" s="1701"/>
      <c r="E591" s="75" t="s">
        <v>96</v>
      </c>
      <c r="F591" s="60"/>
      <c r="G591" s="6" t="e">
        <f t="shared" si="111"/>
        <v>#DIV/0!</v>
      </c>
      <c r="H591" s="56"/>
      <c r="I591" s="56"/>
      <c r="J591" s="56"/>
    </row>
    <row r="592" spans="1:10" ht="17.100000000000001" hidden="1" customHeight="1" x14ac:dyDescent="0.25">
      <c r="A592" s="31"/>
      <c r="B592" s="1643" t="s">
        <v>289</v>
      </c>
      <c r="C592" s="1644"/>
      <c r="D592" s="1645"/>
      <c r="E592" s="32" t="s">
        <v>117</v>
      </c>
      <c r="F592" s="117" t="s">
        <v>117</v>
      </c>
      <c r="G592" s="118" t="s">
        <v>117</v>
      </c>
      <c r="H592" s="33">
        <f>H511+H520+H539+H559</f>
        <v>0</v>
      </c>
      <c r="I592" s="33">
        <f t="shared" ref="I592:J592" si="112">I511+I520+I539+I559</f>
        <v>0</v>
      </c>
      <c r="J592" s="33">
        <f t="shared" si="112"/>
        <v>0</v>
      </c>
    </row>
    <row r="593" spans="1:15" ht="20.45" hidden="1" customHeight="1" x14ac:dyDescent="0.25">
      <c r="A593" s="1637" t="s">
        <v>70</v>
      </c>
      <c r="B593" s="1638"/>
      <c r="C593" s="1638"/>
      <c r="D593" s="1638"/>
      <c r="E593" s="1638"/>
      <c r="F593" s="1638"/>
      <c r="G593" s="1639"/>
      <c r="H593" s="8">
        <f>H509+H592</f>
        <v>0</v>
      </c>
      <c r="I593" s="8">
        <f t="shared" ref="I593:J593" si="113">I509+I592</f>
        <v>0</v>
      </c>
      <c r="J593" s="8">
        <f t="shared" si="113"/>
        <v>0</v>
      </c>
    </row>
    <row r="594" spans="1:15" ht="12" hidden="1" customHeight="1" x14ac:dyDescent="0.25"/>
    <row r="595" spans="1:15" ht="21.95" customHeight="1" x14ac:dyDescent="0.25">
      <c r="B595" s="1696" t="s">
        <v>172</v>
      </c>
      <c r="C595" s="1696"/>
      <c r="D595" s="1696"/>
      <c r="E595" s="1696"/>
      <c r="F595" s="1696"/>
      <c r="G595" s="1696"/>
      <c r="H595" s="1696"/>
      <c r="I595" s="1696"/>
      <c r="J595" s="1696"/>
    </row>
    <row r="596" spans="1:15" ht="23.1" customHeight="1" x14ac:dyDescent="0.25">
      <c r="A596" s="1779" t="s">
        <v>106</v>
      </c>
      <c r="B596" s="1779" t="s">
        <v>0</v>
      </c>
      <c r="C596" s="1779" t="s">
        <v>105</v>
      </c>
      <c r="D596" s="1784"/>
      <c r="E596" s="1781" t="s">
        <v>82</v>
      </c>
      <c r="F596" s="1782" t="s">
        <v>35</v>
      </c>
      <c r="G596" s="1783" t="s">
        <v>111</v>
      </c>
      <c r="H596" s="1698" t="s">
        <v>104</v>
      </c>
      <c r="I596" s="1698"/>
      <c r="J596" s="1698"/>
    </row>
    <row r="597" spans="1:15" ht="23.1" customHeight="1" x14ac:dyDescent="0.25">
      <c r="A597" s="1780"/>
      <c r="B597" s="1780"/>
      <c r="C597" s="1780"/>
      <c r="D597" s="1785"/>
      <c r="E597" s="1781"/>
      <c r="F597" s="1782"/>
      <c r="G597" s="1783"/>
      <c r="H597" s="55">
        <f>H14</f>
        <v>2026</v>
      </c>
      <c r="I597" s="55">
        <f t="shared" ref="I597:J597" si="114">I14</f>
        <v>2027</v>
      </c>
      <c r="J597" s="55">
        <f t="shared" si="114"/>
        <v>2028</v>
      </c>
    </row>
    <row r="598" spans="1:15" ht="15.95" customHeight="1" x14ac:dyDescent="0.25">
      <c r="A598" s="68">
        <v>1</v>
      </c>
      <c r="B598" s="68">
        <v>2</v>
      </c>
      <c r="C598" s="1675">
        <v>3</v>
      </c>
      <c r="D598" s="1676"/>
      <c r="E598" s="69">
        <v>4</v>
      </c>
      <c r="F598" s="69">
        <v>5</v>
      </c>
      <c r="G598" s="69">
        <v>6</v>
      </c>
      <c r="H598" s="97">
        <v>7</v>
      </c>
      <c r="I598" s="97">
        <v>8</v>
      </c>
      <c r="J598" s="97">
        <v>9</v>
      </c>
    </row>
    <row r="599" spans="1:15" ht="15.95" hidden="1" customHeight="1" x14ac:dyDescent="0.25">
      <c r="A599" s="614">
        <v>1</v>
      </c>
      <c r="B599" s="528">
        <v>344</v>
      </c>
      <c r="C599" s="1673" t="s">
        <v>72</v>
      </c>
      <c r="D599" s="1674"/>
      <c r="E599" s="612" t="s">
        <v>117</v>
      </c>
      <c r="F599" s="255" t="s">
        <v>117</v>
      </c>
      <c r="G599" s="613" t="s">
        <v>117</v>
      </c>
      <c r="H599" s="613" t="s">
        <v>117</v>
      </c>
      <c r="I599" s="613" t="s">
        <v>117</v>
      </c>
      <c r="J599" s="613" t="s">
        <v>117</v>
      </c>
      <c r="K599" s="1671" t="s">
        <v>378</v>
      </c>
      <c r="L599" s="1672"/>
      <c r="M599" s="296" t="s">
        <v>385</v>
      </c>
      <c r="N599" s="293" t="s">
        <v>386</v>
      </c>
      <c r="O599" s="297" t="s">
        <v>387</v>
      </c>
    </row>
    <row r="600" spans="1:15" ht="17.100000000000001" hidden="1" customHeight="1" x14ac:dyDescent="0.25">
      <c r="A600" s="1085"/>
      <c r="B600" s="633"/>
      <c r="C600" s="1630" t="s">
        <v>580</v>
      </c>
      <c r="D600" s="1631"/>
      <c r="E600" s="24" t="s">
        <v>156</v>
      </c>
      <c r="F600" s="61"/>
      <c r="G600" s="6" t="e">
        <f t="shared" ref="G600:G640" si="115">H600/F600</f>
        <v>#DIV/0!</v>
      </c>
      <c r="H600" s="56"/>
      <c r="I600" s="56"/>
      <c r="J600" s="56"/>
      <c r="K600" s="291" t="s">
        <v>379</v>
      </c>
      <c r="L600" s="292" t="s">
        <v>380</v>
      </c>
      <c r="M600" s="289">
        <v>875.2</v>
      </c>
      <c r="N600" s="289">
        <v>0.186</v>
      </c>
      <c r="O600" s="290">
        <f>M600*N600</f>
        <v>162.78720000000001</v>
      </c>
    </row>
    <row r="601" spans="1:15" ht="17.100000000000001" hidden="1" customHeight="1" x14ac:dyDescent="0.25">
      <c r="A601" s="1086"/>
      <c r="B601" s="633"/>
      <c r="C601" s="1630" t="s">
        <v>581</v>
      </c>
      <c r="D601" s="1631"/>
      <c r="E601" s="24" t="s">
        <v>156</v>
      </c>
      <c r="F601" s="61"/>
      <c r="G601" s="6" t="e">
        <f t="shared" si="115"/>
        <v>#DIV/0!</v>
      </c>
      <c r="H601" s="56"/>
      <c r="I601" s="56"/>
      <c r="J601" s="56"/>
      <c r="K601" s="291" t="s">
        <v>381</v>
      </c>
      <c r="L601" s="292" t="s">
        <v>382</v>
      </c>
      <c r="M601" s="289">
        <v>386.3</v>
      </c>
      <c r="N601" s="289">
        <v>0.16900000000000001</v>
      </c>
      <c r="O601" s="290">
        <f>M601*N601</f>
        <v>65.284700000000001</v>
      </c>
    </row>
    <row r="602" spans="1:15" ht="17.100000000000001" hidden="1" customHeight="1" x14ac:dyDescent="0.25">
      <c r="A602" s="632"/>
      <c r="B602" s="633"/>
      <c r="C602" s="1624"/>
      <c r="D602" s="1625"/>
      <c r="E602" s="75"/>
      <c r="F602" s="61"/>
      <c r="G602" s="6" t="e">
        <f t="shared" si="115"/>
        <v>#DIV/0!</v>
      </c>
      <c r="H602" s="56"/>
      <c r="I602" s="56"/>
      <c r="J602" s="56"/>
    </row>
    <row r="603" spans="1:15" ht="17.100000000000001" hidden="1" customHeight="1" x14ac:dyDescent="0.25">
      <c r="A603" s="632"/>
      <c r="B603" s="633"/>
      <c r="C603" s="1624"/>
      <c r="D603" s="1625"/>
      <c r="E603" s="75"/>
      <c r="F603" s="61"/>
      <c r="G603" s="6" t="e">
        <f t="shared" si="115"/>
        <v>#DIV/0!</v>
      </c>
      <c r="H603" s="56"/>
      <c r="I603" s="56"/>
      <c r="J603" s="56"/>
    </row>
    <row r="604" spans="1:15" ht="17.100000000000001" hidden="1" customHeight="1" x14ac:dyDescent="0.25">
      <c r="A604" s="632"/>
      <c r="B604" s="633"/>
      <c r="C604" s="1624"/>
      <c r="D604" s="1625"/>
      <c r="E604" s="75"/>
      <c r="F604" s="61"/>
      <c r="G604" s="6" t="e">
        <f t="shared" si="115"/>
        <v>#DIV/0!</v>
      </c>
      <c r="H604" s="56"/>
      <c r="I604" s="56"/>
      <c r="J604" s="56"/>
    </row>
    <row r="605" spans="1:15" ht="17.100000000000001" hidden="1" customHeight="1" x14ac:dyDescent="0.25">
      <c r="A605" s="632"/>
      <c r="B605" s="633"/>
      <c r="C605" s="1665"/>
      <c r="D605" s="1625"/>
      <c r="E605" s="75"/>
      <c r="F605" s="61"/>
      <c r="G605" s="6" t="e">
        <f t="shared" ref="G605:G626" si="116">H605/F605</f>
        <v>#DIV/0!</v>
      </c>
      <c r="H605" s="56"/>
      <c r="I605" s="56"/>
      <c r="J605" s="56"/>
    </row>
    <row r="606" spans="1:15" ht="17.100000000000001" hidden="1" customHeight="1" x14ac:dyDescent="0.25">
      <c r="A606" s="632"/>
      <c r="B606" s="633"/>
      <c r="C606" s="1665"/>
      <c r="D606" s="1625"/>
      <c r="E606" s="75"/>
      <c r="F606" s="61"/>
      <c r="G606" s="6" t="e">
        <f t="shared" si="116"/>
        <v>#DIV/0!</v>
      </c>
      <c r="H606" s="56"/>
      <c r="I606" s="56"/>
      <c r="J606" s="56"/>
    </row>
    <row r="607" spans="1:15" ht="17.100000000000001" hidden="1" customHeight="1" x14ac:dyDescent="0.25">
      <c r="A607" s="632"/>
      <c r="B607" s="633"/>
      <c r="C607" s="1624"/>
      <c r="D607" s="1625"/>
      <c r="E607" s="75"/>
      <c r="F607" s="61"/>
      <c r="G607" s="6" t="e">
        <f t="shared" si="116"/>
        <v>#DIV/0!</v>
      </c>
      <c r="H607" s="56"/>
      <c r="I607" s="56"/>
      <c r="J607" s="56"/>
    </row>
    <row r="608" spans="1:15" ht="17.100000000000001" hidden="1" customHeight="1" x14ac:dyDescent="0.25">
      <c r="A608" s="632"/>
      <c r="B608" s="633"/>
      <c r="C608" s="1624"/>
      <c r="D608" s="1625"/>
      <c r="E608" s="75"/>
      <c r="F608" s="61"/>
      <c r="G608" s="6" t="e">
        <f t="shared" si="116"/>
        <v>#DIV/0!</v>
      </c>
      <c r="H608" s="56"/>
      <c r="I608" s="56"/>
      <c r="J608" s="56"/>
    </row>
    <row r="609" spans="1:10" ht="17.100000000000001" hidden="1" customHeight="1" x14ac:dyDescent="0.25">
      <c r="A609" s="632"/>
      <c r="B609" s="633"/>
      <c r="C609" s="1624"/>
      <c r="D609" s="1625"/>
      <c r="E609" s="75"/>
      <c r="F609" s="61"/>
      <c r="G609" s="6" t="e">
        <f t="shared" si="116"/>
        <v>#DIV/0!</v>
      </c>
      <c r="H609" s="56"/>
      <c r="I609" s="56"/>
      <c r="J609" s="56"/>
    </row>
    <row r="610" spans="1:10" ht="17.100000000000001" hidden="1" customHeight="1" x14ac:dyDescent="0.25">
      <c r="A610" s="632"/>
      <c r="B610" s="633"/>
      <c r="C610" s="1624"/>
      <c r="D610" s="1625"/>
      <c r="E610" s="75"/>
      <c r="F610" s="61"/>
      <c r="G610" s="6" t="e">
        <f t="shared" si="116"/>
        <v>#DIV/0!</v>
      </c>
      <c r="H610" s="56"/>
      <c r="I610" s="56"/>
      <c r="J610" s="56"/>
    </row>
    <row r="611" spans="1:10" ht="17.100000000000001" hidden="1" customHeight="1" x14ac:dyDescent="0.25">
      <c r="A611" s="632"/>
      <c r="B611" s="633"/>
      <c r="C611" s="1624"/>
      <c r="D611" s="1625"/>
      <c r="E611" s="75"/>
      <c r="F611" s="61"/>
      <c r="G611" s="6" t="e">
        <f t="shared" si="116"/>
        <v>#DIV/0!</v>
      </c>
      <c r="H611" s="56"/>
      <c r="I611" s="56"/>
      <c r="J611" s="56"/>
    </row>
    <row r="612" spans="1:10" ht="17.100000000000001" hidden="1" customHeight="1" x14ac:dyDescent="0.25">
      <c r="A612" s="632"/>
      <c r="B612" s="633"/>
      <c r="C612" s="1624"/>
      <c r="D612" s="1625"/>
      <c r="E612" s="75"/>
      <c r="F612" s="61"/>
      <c r="G612" s="6" t="e">
        <f t="shared" si="116"/>
        <v>#DIV/0!</v>
      </c>
      <c r="H612" s="56"/>
      <c r="I612" s="56"/>
      <c r="J612" s="56"/>
    </row>
    <row r="613" spans="1:10" ht="17.100000000000001" hidden="1" customHeight="1" x14ac:dyDescent="0.25">
      <c r="A613" s="632"/>
      <c r="B613" s="633"/>
      <c r="C613" s="1624"/>
      <c r="D613" s="1625"/>
      <c r="E613" s="75"/>
      <c r="F613" s="61"/>
      <c r="G613" s="6" t="e">
        <f t="shared" si="116"/>
        <v>#DIV/0!</v>
      </c>
      <c r="H613" s="56"/>
      <c r="I613" s="56"/>
      <c r="J613" s="56"/>
    </row>
    <row r="614" spans="1:10" ht="17.100000000000001" hidden="1" customHeight="1" x14ac:dyDescent="0.25">
      <c r="A614" s="632"/>
      <c r="B614" s="633"/>
      <c r="C614" s="1624"/>
      <c r="D614" s="1625"/>
      <c r="E614" s="75"/>
      <c r="F614" s="61"/>
      <c r="G614" s="6" t="e">
        <f t="shared" si="116"/>
        <v>#DIV/0!</v>
      </c>
      <c r="H614" s="56"/>
      <c r="I614" s="56"/>
      <c r="J614" s="56"/>
    </row>
    <row r="615" spans="1:10" ht="17.100000000000001" hidden="1" customHeight="1" x14ac:dyDescent="0.25">
      <c r="A615" s="632"/>
      <c r="B615" s="633"/>
      <c r="C615" s="1624"/>
      <c r="D615" s="1625"/>
      <c r="E615" s="75"/>
      <c r="F615" s="61"/>
      <c r="G615" s="6" t="e">
        <f t="shared" si="116"/>
        <v>#DIV/0!</v>
      </c>
      <c r="H615" s="56"/>
      <c r="I615" s="56"/>
      <c r="J615" s="56"/>
    </row>
    <row r="616" spans="1:10" ht="17.100000000000001" hidden="1" customHeight="1" x14ac:dyDescent="0.25">
      <c r="A616" s="632"/>
      <c r="B616" s="633"/>
      <c r="C616" s="1624"/>
      <c r="D616" s="1625"/>
      <c r="E616" s="75"/>
      <c r="F616" s="61"/>
      <c r="G616" s="6" t="e">
        <f t="shared" si="116"/>
        <v>#DIV/0!</v>
      </c>
      <c r="H616" s="56"/>
      <c r="I616" s="56"/>
      <c r="J616" s="56"/>
    </row>
    <row r="617" spans="1:10" ht="17.100000000000001" hidden="1" customHeight="1" x14ac:dyDescent="0.25">
      <c r="A617" s="632"/>
      <c r="B617" s="633"/>
      <c r="C617" s="1624"/>
      <c r="D617" s="1625"/>
      <c r="E617" s="75"/>
      <c r="F617" s="61"/>
      <c r="G617" s="6" t="e">
        <f t="shared" si="116"/>
        <v>#DIV/0!</v>
      </c>
      <c r="H617" s="56"/>
      <c r="I617" s="56"/>
      <c r="J617" s="56"/>
    </row>
    <row r="618" spans="1:10" ht="17.100000000000001" hidden="1" customHeight="1" x14ac:dyDescent="0.25">
      <c r="A618" s="632"/>
      <c r="B618" s="633"/>
      <c r="C618" s="1624"/>
      <c r="D618" s="1625"/>
      <c r="E618" s="75"/>
      <c r="F618" s="61"/>
      <c r="G618" s="6" t="e">
        <f t="shared" si="116"/>
        <v>#DIV/0!</v>
      </c>
      <c r="H618" s="56"/>
      <c r="I618" s="56"/>
      <c r="J618" s="56"/>
    </row>
    <row r="619" spans="1:10" ht="17.100000000000001" hidden="1" customHeight="1" x14ac:dyDescent="0.25">
      <c r="A619" s="632"/>
      <c r="B619" s="633"/>
      <c r="C619" s="1665"/>
      <c r="D619" s="1625"/>
      <c r="E619" s="75"/>
      <c r="F619" s="61"/>
      <c r="G619" s="6" t="e">
        <f t="shared" si="116"/>
        <v>#DIV/0!</v>
      </c>
      <c r="H619" s="56"/>
      <c r="I619" s="56"/>
      <c r="J619" s="56"/>
    </row>
    <row r="620" spans="1:10" ht="17.100000000000001" hidden="1" customHeight="1" x14ac:dyDescent="0.25">
      <c r="A620" s="632"/>
      <c r="B620" s="633"/>
      <c r="C620" s="1665"/>
      <c r="D620" s="1625"/>
      <c r="E620" s="75"/>
      <c r="F620" s="61"/>
      <c r="G620" s="6" t="e">
        <f t="shared" si="116"/>
        <v>#DIV/0!</v>
      </c>
      <c r="H620" s="56"/>
      <c r="I620" s="56"/>
      <c r="J620" s="56"/>
    </row>
    <row r="621" spans="1:10" ht="17.100000000000001" hidden="1" customHeight="1" x14ac:dyDescent="0.25">
      <c r="A621" s="632"/>
      <c r="B621" s="633"/>
      <c r="C621" s="1665"/>
      <c r="D621" s="1625"/>
      <c r="E621" s="75"/>
      <c r="F621" s="61"/>
      <c r="G621" s="6" t="e">
        <f t="shared" si="116"/>
        <v>#DIV/0!</v>
      </c>
      <c r="H621" s="56"/>
      <c r="I621" s="56"/>
      <c r="J621" s="56"/>
    </row>
    <row r="622" spans="1:10" ht="17.100000000000001" hidden="1" customHeight="1" x14ac:dyDescent="0.25">
      <c r="A622" s="632"/>
      <c r="B622" s="633"/>
      <c r="C622" s="1665"/>
      <c r="D622" s="1625"/>
      <c r="E622" s="75"/>
      <c r="F622" s="61"/>
      <c r="G622" s="6" t="e">
        <f t="shared" si="116"/>
        <v>#DIV/0!</v>
      </c>
      <c r="H622" s="56"/>
      <c r="I622" s="56"/>
      <c r="J622" s="56"/>
    </row>
    <row r="623" spans="1:10" ht="17.100000000000001" hidden="1" customHeight="1" x14ac:dyDescent="0.25">
      <c r="A623" s="632"/>
      <c r="B623" s="633"/>
      <c r="C623" s="1665"/>
      <c r="D623" s="1625"/>
      <c r="E623" s="75"/>
      <c r="F623" s="61"/>
      <c r="G623" s="6" t="e">
        <f t="shared" si="116"/>
        <v>#DIV/0!</v>
      </c>
      <c r="H623" s="56"/>
      <c r="I623" s="56"/>
      <c r="J623" s="56"/>
    </row>
    <row r="624" spans="1:10" ht="17.100000000000001" hidden="1" customHeight="1" x14ac:dyDescent="0.25">
      <c r="A624" s="632"/>
      <c r="B624" s="633"/>
      <c r="C624" s="1665"/>
      <c r="D624" s="1625"/>
      <c r="E624" s="75"/>
      <c r="F624" s="61"/>
      <c r="G624" s="6" t="e">
        <f t="shared" si="116"/>
        <v>#DIV/0!</v>
      </c>
      <c r="H624" s="56"/>
      <c r="I624" s="56"/>
      <c r="J624" s="56"/>
    </row>
    <row r="625" spans="1:10" ht="17.100000000000001" hidden="1" customHeight="1" x14ac:dyDescent="0.25">
      <c r="A625" s="632"/>
      <c r="B625" s="633"/>
      <c r="C625" s="1665"/>
      <c r="D625" s="1625"/>
      <c r="E625" s="75"/>
      <c r="F625" s="61"/>
      <c r="G625" s="6" t="e">
        <f t="shared" si="116"/>
        <v>#DIV/0!</v>
      </c>
      <c r="H625" s="56"/>
      <c r="I625" s="56"/>
      <c r="J625" s="56"/>
    </row>
    <row r="626" spans="1:10" ht="17.100000000000001" hidden="1" customHeight="1" x14ac:dyDescent="0.25">
      <c r="A626" s="632"/>
      <c r="B626" s="633"/>
      <c r="C626" s="1665"/>
      <c r="D626" s="1625"/>
      <c r="E626" s="75"/>
      <c r="F626" s="61"/>
      <c r="G626" s="6" t="e">
        <f t="shared" si="116"/>
        <v>#DIV/0!</v>
      </c>
      <c r="H626" s="56"/>
      <c r="I626" s="56"/>
      <c r="J626" s="56"/>
    </row>
    <row r="627" spans="1:10" ht="17.100000000000001" hidden="1" customHeight="1" x14ac:dyDescent="0.25">
      <c r="A627" s="632"/>
      <c r="B627" s="633"/>
      <c r="C627" s="1624"/>
      <c r="D627" s="1625"/>
      <c r="E627" s="75"/>
      <c r="F627" s="61"/>
      <c r="G627" s="6" t="e">
        <f t="shared" si="115"/>
        <v>#DIV/0!</v>
      </c>
      <c r="H627" s="56"/>
      <c r="I627" s="56"/>
      <c r="J627" s="56"/>
    </row>
    <row r="628" spans="1:10" ht="17.100000000000001" hidden="1" customHeight="1" x14ac:dyDescent="0.25">
      <c r="A628" s="632"/>
      <c r="B628" s="633"/>
      <c r="C628" s="1624"/>
      <c r="D628" s="1625"/>
      <c r="E628" s="75"/>
      <c r="F628" s="61"/>
      <c r="G628" s="6" t="e">
        <f t="shared" si="115"/>
        <v>#DIV/0!</v>
      </c>
      <c r="H628" s="56"/>
      <c r="I628" s="56"/>
      <c r="J628" s="56"/>
    </row>
    <row r="629" spans="1:10" ht="17.100000000000001" hidden="1" customHeight="1" x14ac:dyDescent="0.25">
      <c r="A629" s="632"/>
      <c r="B629" s="633"/>
      <c r="C629" s="1624"/>
      <c r="D629" s="1625"/>
      <c r="E629" s="75"/>
      <c r="F629" s="61"/>
      <c r="G629" s="6" t="e">
        <f t="shared" si="115"/>
        <v>#DIV/0!</v>
      </c>
      <c r="H629" s="56"/>
      <c r="I629" s="56"/>
      <c r="J629" s="56"/>
    </row>
    <row r="630" spans="1:10" ht="17.100000000000001" hidden="1" customHeight="1" x14ac:dyDescent="0.25">
      <c r="A630" s="632"/>
      <c r="B630" s="633"/>
      <c r="C630" s="1624"/>
      <c r="D630" s="1625"/>
      <c r="E630" s="75"/>
      <c r="F630" s="61"/>
      <c r="G630" s="6" t="e">
        <f t="shared" si="115"/>
        <v>#DIV/0!</v>
      </c>
      <c r="H630" s="56"/>
      <c r="I630" s="56"/>
      <c r="J630" s="56"/>
    </row>
    <row r="631" spans="1:10" ht="17.100000000000001" hidden="1" customHeight="1" x14ac:dyDescent="0.25">
      <c r="A631" s="632"/>
      <c r="B631" s="633"/>
      <c r="C631" s="1624"/>
      <c r="D631" s="1625"/>
      <c r="E631" s="75"/>
      <c r="F631" s="61"/>
      <c r="G631" s="6" t="e">
        <f t="shared" si="115"/>
        <v>#DIV/0!</v>
      </c>
      <c r="H631" s="56"/>
      <c r="I631" s="56"/>
      <c r="J631" s="56"/>
    </row>
    <row r="632" spans="1:10" ht="17.100000000000001" hidden="1" customHeight="1" x14ac:dyDescent="0.25">
      <c r="A632" s="632"/>
      <c r="B632" s="633"/>
      <c r="C632" s="1624"/>
      <c r="D632" s="1625"/>
      <c r="E632" s="75"/>
      <c r="F632" s="61"/>
      <c r="G632" s="6" t="e">
        <f t="shared" si="115"/>
        <v>#DIV/0!</v>
      </c>
      <c r="H632" s="56"/>
      <c r="I632" s="56"/>
      <c r="J632" s="56"/>
    </row>
    <row r="633" spans="1:10" ht="17.100000000000001" hidden="1" customHeight="1" x14ac:dyDescent="0.25">
      <c r="A633" s="632"/>
      <c r="B633" s="633"/>
      <c r="C633" s="1624"/>
      <c r="D633" s="1625"/>
      <c r="E633" s="75"/>
      <c r="F633" s="61"/>
      <c r="G633" s="6" t="e">
        <f t="shared" si="115"/>
        <v>#DIV/0!</v>
      </c>
      <c r="H633" s="56"/>
      <c r="I633" s="56"/>
      <c r="J633" s="56"/>
    </row>
    <row r="634" spans="1:10" ht="17.100000000000001" hidden="1" customHeight="1" x14ac:dyDescent="0.25">
      <c r="A634" s="632"/>
      <c r="B634" s="633"/>
      <c r="C634" s="1624"/>
      <c r="D634" s="1625"/>
      <c r="E634" s="75"/>
      <c r="F634" s="61"/>
      <c r="G634" s="6" t="e">
        <f t="shared" si="115"/>
        <v>#DIV/0!</v>
      </c>
      <c r="H634" s="56"/>
      <c r="I634" s="56"/>
      <c r="J634" s="56"/>
    </row>
    <row r="635" spans="1:10" ht="17.100000000000001" hidden="1" customHeight="1" x14ac:dyDescent="0.25">
      <c r="A635" s="632"/>
      <c r="B635" s="633"/>
      <c r="C635" s="1624"/>
      <c r="D635" s="1625"/>
      <c r="E635" s="75"/>
      <c r="F635" s="61"/>
      <c r="G635" s="6" t="e">
        <f t="shared" si="115"/>
        <v>#DIV/0!</v>
      </c>
      <c r="H635" s="56"/>
      <c r="I635" s="56"/>
      <c r="J635" s="56"/>
    </row>
    <row r="636" spans="1:10" ht="17.100000000000001" hidden="1" customHeight="1" x14ac:dyDescent="0.25">
      <c r="A636" s="632"/>
      <c r="B636" s="633"/>
      <c r="C636" s="1624"/>
      <c r="D636" s="1625"/>
      <c r="E636" s="75"/>
      <c r="F636" s="61"/>
      <c r="G636" s="6" t="e">
        <f t="shared" si="115"/>
        <v>#DIV/0!</v>
      </c>
      <c r="H636" s="56"/>
      <c r="I636" s="56"/>
      <c r="J636" s="56"/>
    </row>
    <row r="637" spans="1:10" ht="17.100000000000001" hidden="1" customHeight="1" x14ac:dyDescent="0.25">
      <c r="A637" s="632"/>
      <c r="B637" s="633"/>
      <c r="C637" s="1624"/>
      <c r="D637" s="1625"/>
      <c r="E637" s="69"/>
      <c r="F637" s="61"/>
      <c r="G637" s="6" t="e">
        <f t="shared" si="115"/>
        <v>#DIV/0!</v>
      </c>
      <c r="H637" s="56"/>
      <c r="I637" s="56"/>
      <c r="J637" s="56"/>
    </row>
    <row r="638" spans="1:10" ht="17.100000000000001" hidden="1" customHeight="1" x14ac:dyDescent="0.25">
      <c r="A638" s="632"/>
      <c r="B638" s="633"/>
      <c r="C638" s="1624"/>
      <c r="D638" s="1625"/>
      <c r="E638" s="69"/>
      <c r="F638" s="61"/>
      <c r="G638" s="6" t="e">
        <f t="shared" si="115"/>
        <v>#DIV/0!</v>
      </c>
      <c r="H638" s="56"/>
      <c r="I638" s="56"/>
      <c r="J638" s="56"/>
    </row>
    <row r="639" spans="1:10" ht="17.100000000000001" hidden="1" customHeight="1" x14ac:dyDescent="0.25">
      <c r="A639" s="632"/>
      <c r="B639" s="633"/>
      <c r="C639" s="1624"/>
      <c r="D639" s="1625"/>
      <c r="E639" s="69"/>
      <c r="F639" s="61"/>
      <c r="G639" s="6" t="e">
        <f t="shared" si="115"/>
        <v>#DIV/0!</v>
      </c>
      <c r="H639" s="56"/>
      <c r="I639" s="56"/>
      <c r="J639" s="56"/>
    </row>
    <row r="640" spans="1:10" ht="17.100000000000001" hidden="1" customHeight="1" x14ac:dyDescent="0.25">
      <c r="A640" s="635"/>
      <c r="B640" s="633"/>
      <c r="C640" s="1624"/>
      <c r="D640" s="1625"/>
      <c r="E640" s="69"/>
      <c r="F640" s="61"/>
      <c r="G640" s="6" t="e">
        <f t="shared" si="115"/>
        <v>#DIV/0!</v>
      </c>
      <c r="H640" s="56"/>
      <c r="I640" s="56"/>
      <c r="J640" s="56"/>
    </row>
    <row r="641" spans="1:10" ht="15.95" hidden="1" customHeight="1" x14ac:dyDescent="0.25">
      <c r="A641" s="615"/>
      <c r="B641" s="1643" t="s">
        <v>582</v>
      </c>
      <c r="C641" s="1644"/>
      <c r="D641" s="1645"/>
      <c r="E641" s="32"/>
      <c r="F641" s="35"/>
      <c r="G641" s="33"/>
      <c r="H641" s="33">
        <f>SUM(H600:H640)</f>
        <v>0</v>
      </c>
      <c r="I641" s="33">
        <f>SUM(I600:I640)</f>
        <v>0</v>
      </c>
      <c r="J641" s="33">
        <f>SUM(J600:J640)</f>
        <v>0</v>
      </c>
    </row>
    <row r="642" spans="1:10" ht="15.95" hidden="1" customHeight="1" x14ac:dyDescent="0.25">
      <c r="A642" s="614">
        <v>2</v>
      </c>
      <c r="B642" s="528">
        <v>345</v>
      </c>
      <c r="C642" s="1777" t="s">
        <v>159</v>
      </c>
      <c r="D642" s="1778"/>
      <c r="E642" s="612" t="s">
        <v>117</v>
      </c>
      <c r="F642" s="255" t="s">
        <v>117</v>
      </c>
      <c r="G642" s="613" t="s">
        <v>117</v>
      </c>
      <c r="H642" s="613" t="s">
        <v>117</v>
      </c>
      <c r="I642" s="613" t="s">
        <v>117</v>
      </c>
      <c r="J642" s="613" t="s">
        <v>117</v>
      </c>
    </row>
    <row r="643" spans="1:10" ht="17.100000000000001" hidden="1" customHeight="1" x14ac:dyDescent="0.25">
      <c r="A643" s="634"/>
      <c r="B643" s="633"/>
      <c r="C643" s="1665"/>
      <c r="D643" s="1625"/>
      <c r="E643" s="75" t="s">
        <v>96</v>
      </c>
      <c r="F643" s="60"/>
      <c r="G643" s="6" t="e">
        <f t="shared" ref="G643:G664" si="117">H643/F643</f>
        <v>#DIV/0!</v>
      </c>
      <c r="H643" s="56"/>
      <c r="I643" s="56"/>
      <c r="J643" s="56"/>
    </row>
    <row r="644" spans="1:10" ht="17.100000000000001" hidden="1" customHeight="1" x14ac:dyDescent="0.25">
      <c r="A644" s="632"/>
      <c r="B644" s="633"/>
      <c r="C644" s="1665"/>
      <c r="D644" s="1625"/>
      <c r="E644" s="75" t="s">
        <v>96</v>
      </c>
      <c r="F644" s="60"/>
      <c r="G644" s="6" t="e">
        <f t="shared" si="117"/>
        <v>#DIV/0!</v>
      </c>
      <c r="H644" s="56"/>
      <c r="I644" s="56"/>
      <c r="J644" s="56"/>
    </row>
    <row r="645" spans="1:10" ht="17.100000000000001" hidden="1" customHeight="1" x14ac:dyDescent="0.25">
      <c r="A645" s="632"/>
      <c r="B645" s="633"/>
      <c r="C645" s="1665"/>
      <c r="D645" s="1625"/>
      <c r="E645" s="75" t="s">
        <v>96</v>
      </c>
      <c r="F645" s="60"/>
      <c r="G645" s="6" t="e">
        <f t="shared" si="117"/>
        <v>#DIV/0!</v>
      </c>
      <c r="H645" s="56"/>
      <c r="I645" s="56"/>
      <c r="J645" s="56"/>
    </row>
    <row r="646" spans="1:10" ht="17.100000000000001" hidden="1" customHeight="1" x14ac:dyDescent="0.25">
      <c r="A646" s="632"/>
      <c r="B646" s="633"/>
      <c r="C646" s="1665"/>
      <c r="D646" s="1625"/>
      <c r="E646" s="75" t="s">
        <v>96</v>
      </c>
      <c r="F646" s="60"/>
      <c r="G646" s="6" t="e">
        <f t="shared" si="117"/>
        <v>#DIV/0!</v>
      </c>
      <c r="H646" s="56"/>
      <c r="I646" s="56"/>
      <c r="J646" s="56"/>
    </row>
    <row r="647" spans="1:10" ht="17.100000000000001" hidden="1" customHeight="1" x14ac:dyDescent="0.25">
      <c r="A647" s="632"/>
      <c r="B647" s="633"/>
      <c r="C647" s="1665"/>
      <c r="D647" s="1625"/>
      <c r="E647" s="75" t="s">
        <v>96</v>
      </c>
      <c r="F647" s="60"/>
      <c r="G647" s="6" t="e">
        <f t="shared" si="117"/>
        <v>#DIV/0!</v>
      </c>
      <c r="H647" s="56"/>
      <c r="I647" s="56"/>
      <c r="J647" s="56"/>
    </row>
    <row r="648" spans="1:10" ht="17.100000000000001" hidden="1" customHeight="1" x14ac:dyDescent="0.25">
      <c r="A648" s="632"/>
      <c r="B648" s="633"/>
      <c r="C648" s="1665"/>
      <c r="D648" s="1625"/>
      <c r="E648" s="75" t="s">
        <v>96</v>
      </c>
      <c r="F648" s="60"/>
      <c r="G648" s="6" t="e">
        <f t="shared" si="117"/>
        <v>#DIV/0!</v>
      </c>
      <c r="H648" s="56"/>
      <c r="I648" s="56"/>
      <c r="J648" s="56"/>
    </row>
    <row r="649" spans="1:10" ht="17.100000000000001" hidden="1" customHeight="1" x14ac:dyDescent="0.25">
      <c r="A649" s="632"/>
      <c r="B649" s="633"/>
      <c r="C649" s="1665"/>
      <c r="D649" s="1625"/>
      <c r="E649" s="75" t="s">
        <v>96</v>
      </c>
      <c r="F649" s="60"/>
      <c r="G649" s="6" t="e">
        <f t="shared" si="117"/>
        <v>#DIV/0!</v>
      </c>
      <c r="H649" s="56"/>
      <c r="I649" s="56"/>
      <c r="J649" s="56"/>
    </row>
    <row r="650" spans="1:10" ht="17.100000000000001" hidden="1" customHeight="1" x14ac:dyDescent="0.25">
      <c r="A650" s="632"/>
      <c r="B650" s="633"/>
      <c r="C650" s="1665"/>
      <c r="D650" s="1625"/>
      <c r="E650" s="75" t="s">
        <v>96</v>
      </c>
      <c r="F650" s="60"/>
      <c r="G650" s="6" t="e">
        <f t="shared" si="117"/>
        <v>#DIV/0!</v>
      </c>
      <c r="H650" s="56"/>
      <c r="I650" s="56"/>
      <c r="J650" s="56"/>
    </row>
    <row r="651" spans="1:10" ht="17.100000000000001" hidden="1" customHeight="1" x14ac:dyDescent="0.25">
      <c r="A651" s="632"/>
      <c r="B651" s="633"/>
      <c r="C651" s="1665"/>
      <c r="D651" s="1625"/>
      <c r="E651" s="75" t="s">
        <v>96</v>
      </c>
      <c r="F651" s="60"/>
      <c r="G651" s="6" t="e">
        <f t="shared" si="117"/>
        <v>#DIV/0!</v>
      </c>
      <c r="H651" s="56"/>
      <c r="I651" s="56"/>
      <c r="J651" s="56"/>
    </row>
    <row r="652" spans="1:10" ht="17.100000000000001" hidden="1" customHeight="1" x14ac:dyDescent="0.25">
      <c r="A652" s="632"/>
      <c r="B652" s="633"/>
      <c r="C652" s="1665"/>
      <c r="D652" s="1625"/>
      <c r="E652" s="75" t="s">
        <v>96</v>
      </c>
      <c r="F652" s="60"/>
      <c r="G652" s="6" t="e">
        <f t="shared" si="117"/>
        <v>#DIV/0!</v>
      </c>
      <c r="H652" s="56"/>
      <c r="I652" s="56"/>
      <c r="J652" s="56"/>
    </row>
    <row r="653" spans="1:10" ht="17.100000000000001" hidden="1" customHeight="1" x14ac:dyDescent="0.25">
      <c r="A653" s="632"/>
      <c r="B653" s="633"/>
      <c r="C653" s="1665"/>
      <c r="D653" s="1625"/>
      <c r="E653" s="75" t="s">
        <v>96</v>
      </c>
      <c r="F653" s="60"/>
      <c r="G653" s="6" t="e">
        <f t="shared" si="117"/>
        <v>#DIV/0!</v>
      </c>
      <c r="H653" s="56"/>
      <c r="I653" s="56"/>
      <c r="J653" s="56"/>
    </row>
    <row r="654" spans="1:10" ht="17.100000000000001" hidden="1" customHeight="1" x14ac:dyDescent="0.25">
      <c r="A654" s="632"/>
      <c r="B654" s="633"/>
      <c r="C654" s="1665"/>
      <c r="D654" s="1625"/>
      <c r="E654" s="75" t="s">
        <v>96</v>
      </c>
      <c r="F654" s="60"/>
      <c r="G654" s="6" t="e">
        <f t="shared" si="117"/>
        <v>#DIV/0!</v>
      </c>
      <c r="H654" s="56"/>
      <c r="I654" s="56"/>
      <c r="J654" s="56"/>
    </row>
    <row r="655" spans="1:10" ht="17.100000000000001" hidden="1" customHeight="1" x14ac:dyDescent="0.25">
      <c r="A655" s="632"/>
      <c r="B655" s="633"/>
      <c r="C655" s="1665"/>
      <c r="D655" s="1625"/>
      <c r="E655" s="75" t="s">
        <v>96</v>
      </c>
      <c r="F655" s="60"/>
      <c r="G655" s="6" t="e">
        <f t="shared" si="117"/>
        <v>#DIV/0!</v>
      </c>
      <c r="H655" s="56"/>
      <c r="I655" s="56"/>
      <c r="J655" s="56"/>
    </row>
    <row r="656" spans="1:10" ht="17.100000000000001" hidden="1" customHeight="1" x14ac:dyDescent="0.25">
      <c r="A656" s="632"/>
      <c r="B656" s="633"/>
      <c r="C656" s="1665"/>
      <c r="D656" s="1625"/>
      <c r="E656" s="75" t="s">
        <v>96</v>
      </c>
      <c r="F656" s="60"/>
      <c r="G656" s="6" t="e">
        <f t="shared" si="117"/>
        <v>#DIV/0!</v>
      </c>
      <c r="H656" s="56"/>
      <c r="I656" s="56"/>
      <c r="J656" s="56"/>
    </row>
    <row r="657" spans="1:10" ht="17.100000000000001" hidden="1" customHeight="1" x14ac:dyDescent="0.25">
      <c r="A657" s="632"/>
      <c r="B657" s="633"/>
      <c r="C657" s="1665"/>
      <c r="D657" s="1625"/>
      <c r="E657" s="75" t="s">
        <v>96</v>
      </c>
      <c r="F657" s="60"/>
      <c r="G657" s="6" t="e">
        <f t="shared" si="117"/>
        <v>#DIV/0!</v>
      </c>
      <c r="H657" s="56"/>
      <c r="I657" s="56"/>
      <c r="J657" s="56"/>
    </row>
    <row r="658" spans="1:10" ht="17.100000000000001" hidden="1" customHeight="1" x14ac:dyDescent="0.25">
      <c r="A658" s="632"/>
      <c r="B658" s="633"/>
      <c r="C658" s="1665"/>
      <c r="D658" s="1625"/>
      <c r="E658" s="75" t="s">
        <v>96</v>
      </c>
      <c r="F658" s="60"/>
      <c r="G658" s="6" t="e">
        <f t="shared" si="117"/>
        <v>#DIV/0!</v>
      </c>
      <c r="H658" s="56"/>
      <c r="I658" s="56"/>
      <c r="J658" s="56"/>
    </row>
    <row r="659" spans="1:10" ht="17.100000000000001" hidden="1" customHeight="1" x14ac:dyDescent="0.25">
      <c r="A659" s="632"/>
      <c r="B659" s="633"/>
      <c r="C659" s="1665"/>
      <c r="D659" s="1625"/>
      <c r="E659" s="75" t="s">
        <v>96</v>
      </c>
      <c r="F659" s="60"/>
      <c r="G659" s="6" t="e">
        <f t="shared" si="117"/>
        <v>#DIV/0!</v>
      </c>
      <c r="H659" s="56"/>
      <c r="I659" s="56"/>
      <c r="J659" s="56"/>
    </row>
    <row r="660" spans="1:10" ht="17.100000000000001" hidden="1" customHeight="1" x14ac:dyDescent="0.25">
      <c r="A660" s="632"/>
      <c r="B660" s="633"/>
      <c r="C660" s="1665"/>
      <c r="D660" s="1625"/>
      <c r="E660" s="75" t="s">
        <v>96</v>
      </c>
      <c r="F660" s="60"/>
      <c r="G660" s="6" t="e">
        <f t="shared" si="117"/>
        <v>#DIV/0!</v>
      </c>
      <c r="H660" s="56"/>
      <c r="I660" s="56"/>
      <c r="J660" s="56"/>
    </row>
    <row r="661" spans="1:10" ht="17.100000000000001" hidden="1" customHeight="1" x14ac:dyDescent="0.25">
      <c r="A661" s="632"/>
      <c r="B661" s="633"/>
      <c r="C661" s="1665"/>
      <c r="D661" s="1625"/>
      <c r="E661" s="75" t="s">
        <v>96</v>
      </c>
      <c r="F661" s="60"/>
      <c r="G661" s="6" t="e">
        <f t="shared" si="117"/>
        <v>#DIV/0!</v>
      </c>
      <c r="H661" s="56"/>
      <c r="I661" s="56"/>
      <c r="J661" s="56"/>
    </row>
    <row r="662" spans="1:10" ht="17.100000000000001" hidden="1" customHeight="1" x14ac:dyDescent="0.25">
      <c r="A662" s="632"/>
      <c r="B662" s="633"/>
      <c r="C662" s="1665"/>
      <c r="D662" s="1625"/>
      <c r="E662" s="75" t="s">
        <v>96</v>
      </c>
      <c r="F662" s="60"/>
      <c r="G662" s="6" t="e">
        <f t="shared" si="117"/>
        <v>#DIV/0!</v>
      </c>
      <c r="H662" s="56"/>
      <c r="I662" s="56"/>
      <c r="J662" s="56"/>
    </row>
    <row r="663" spans="1:10" ht="17.100000000000001" hidden="1" customHeight="1" x14ac:dyDescent="0.25">
      <c r="A663" s="632"/>
      <c r="B663" s="633"/>
      <c r="C663" s="1665"/>
      <c r="D663" s="1625"/>
      <c r="E663" s="75" t="s">
        <v>96</v>
      </c>
      <c r="F663" s="60"/>
      <c r="G663" s="6" t="e">
        <f t="shared" si="117"/>
        <v>#DIV/0!</v>
      </c>
      <c r="H663" s="56"/>
      <c r="I663" s="56"/>
      <c r="J663" s="56"/>
    </row>
    <row r="664" spans="1:10" ht="17.100000000000001" hidden="1" customHeight="1" x14ac:dyDescent="0.25">
      <c r="A664" s="635"/>
      <c r="B664" s="633"/>
      <c r="C664" s="1665"/>
      <c r="D664" s="1625"/>
      <c r="E664" s="75" t="s">
        <v>96</v>
      </c>
      <c r="F664" s="60"/>
      <c r="G664" s="6" t="e">
        <f t="shared" si="117"/>
        <v>#DIV/0!</v>
      </c>
      <c r="H664" s="56"/>
      <c r="I664" s="56"/>
      <c r="J664" s="56"/>
    </row>
    <row r="665" spans="1:10" ht="17.100000000000001" hidden="1" customHeight="1" x14ac:dyDescent="0.25">
      <c r="A665" s="615"/>
      <c r="B665" s="1643" t="s">
        <v>583</v>
      </c>
      <c r="C665" s="1644"/>
      <c r="D665" s="1645"/>
      <c r="E665" s="32"/>
      <c r="F665" s="35"/>
      <c r="G665" s="33"/>
      <c r="H665" s="33">
        <f>SUM(H643:H664)</f>
        <v>0</v>
      </c>
      <c r="I665" s="33">
        <f t="shared" ref="I665:J665" si="118">SUM(I643:I664)</f>
        <v>0</v>
      </c>
      <c r="J665" s="33">
        <f t="shared" si="118"/>
        <v>0</v>
      </c>
    </row>
    <row r="666" spans="1:10" ht="17.100000000000001" hidden="1" customHeight="1" x14ac:dyDescent="0.25">
      <c r="A666" s="611">
        <v>3</v>
      </c>
      <c r="B666" s="528">
        <v>346</v>
      </c>
      <c r="C666" s="1626" t="s">
        <v>901</v>
      </c>
      <c r="D666" s="1627"/>
      <c r="E666" s="612" t="s">
        <v>117</v>
      </c>
      <c r="F666" s="255" t="s">
        <v>117</v>
      </c>
      <c r="G666" s="613" t="s">
        <v>117</v>
      </c>
      <c r="H666" s="613" t="s">
        <v>117</v>
      </c>
      <c r="I666" s="613" t="s">
        <v>117</v>
      </c>
      <c r="J666" s="613" t="s">
        <v>117</v>
      </c>
    </row>
    <row r="667" spans="1:10" ht="17.100000000000001" hidden="1" customHeight="1" x14ac:dyDescent="0.25">
      <c r="A667" s="1082" t="s">
        <v>895</v>
      </c>
      <c r="B667" s="620">
        <v>346</v>
      </c>
      <c r="C667" s="1628" t="s">
        <v>150</v>
      </c>
      <c r="D667" s="1629"/>
      <c r="E667" s="617" t="s">
        <v>117</v>
      </c>
      <c r="F667" s="618" t="s">
        <v>117</v>
      </c>
      <c r="G667" s="619" t="s">
        <v>117</v>
      </c>
      <c r="H667" s="619" t="s">
        <v>117</v>
      </c>
      <c r="I667" s="619" t="s">
        <v>117</v>
      </c>
      <c r="J667" s="619" t="s">
        <v>117</v>
      </c>
    </row>
    <row r="668" spans="1:10" ht="17.100000000000001" hidden="1" customHeight="1" x14ac:dyDescent="0.25">
      <c r="A668" s="1085"/>
      <c r="B668" s="633"/>
      <c r="C668" s="1630" t="s">
        <v>151</v>
      </c>
      <c r="D668" s="1631"/>
      <c r="E668" s="75" t="s">
        <v>178</v>
      </c>
      <c r="F668" s="60"/>
      <c r="G668" s="6" t="e">
        <f t="shared" ref="G668" si="119">H668/F668</f>
        <v>#DIV/0!</v>
      </c>
      <c r="H668" s="56"/>
      <c r="I668" s="56"/>
      <c r="J668" s="56"/>
    </row>
    <row r="669" spans="1:10" ht="17.100000000000001" hidden="1" customHeight="1" x14ac:dyDescent="0.25">
      <c r="A669" s="1086"/>
      <c r="B669" s="633"/>
      <c r="C669" s="1630" t="s">
        <v>152</v>
      </c>
      <c r="D669" s="1631"/>
      <c r="E669" s="75" t="s">
        <v>96</v>
      </c>
      <c r="F669" s="60"/>
      <c r="G669" s="6" t="e">
        <f t="shared" ref="G669:G705" si="120">H669/F669</f>
        <v>#DIV/0!</v>
      </c>
      <c r="H669" s="56"/>
      <c r="I669" s="56"/>
      <c r="J669" s="56"/>
    </row>
    <row r="670" spans="1:10" ht="17.100000000000001" hidden="1" customHeight="1" x14ac:dyDescent="0.25">
      <c r="A670" s="1086"/>
      <c r="B670" s="633"/>
      <c r="C670" s="1630" t="s">
        <v>154</v>
      </c>
      <c r="D670" s="1631"/>
      <c r="E670" s="75" t="s">
        <v>96</v>
      </c>
      <c r="F670" s="60"/>
      <c r="G670" s="6" t="e">
        <f t="shared" si="120"/>
        <v>#DIV/0!</v>
      </c>
      <c r="H670" s="56"/>
      <c r="I670" s="56"/>
      <c r="J670" s="56"/>
    </row>
    <row r="671" spans="1:10" ht="17.100000000000001" hidden="1" customHeight="1" x14ac:dyDescent="0.25">
      <c r="A671" s="1086"/>
      <c r="B671" s="633"/>
      <c r="C671" s="1630" t="s">
        <v>153</v>
      </c>
      <c r="D671" s="1631"/>
      <c r="E671" s="75" t="s">
        <v>96</v>
      </c>
      <c r="F671" s="60"/>
      <c r="G671" s="6" t="e">
        <f t="shared" si="120"/>
        <v>#DIV/0!</v>
      </c>
      <c r="H671" s="56"/>
      <c r="I671" s="56"/>
      <c r="J671" s="56"/>
    </row>
    <row r="672" spans="1:10" ht="17.100000000000001" hidden="1" customHeight="1" x14ac:dyDescent="0.25">
      <c r="A672" s="1086"/>
      <c r="B672" s="633"/>
      <c r="C672" s="1630" t="s">
        <v>585</v>
      </c>
      <c r="D672" s="1631"/>
      <c r="E672" s="75" t="s">
        <v>96</v>
      </c>
      <c r="F672" s="60"/>
      <c r="G672" s="6" t="e">
        <f t="shared" si="120"/>
        <v>#DIV/0!</v>
      </c>
      <c r="H672" s="56"/>
      <c r="I672" s="56"/>
      <c r="J672" s="56"/>
    </row>
    <row r="673" spans="1:10" ht="17.100000000000001" hidden="1" customHeight="1" x14ac:dyDescent="0.25">
      <c r="A673" s="1086"/>
      <c r="B673" s="633"/>
      <c r="C673" s="1630" t="s">
        <v>586</v>
      </c>
      <c r="D673" s="1631"/>
      <c r="E673" s="75" t="s">
        <v>96</v>
      </c>
      <c r="F673" s="60"/>
      <c r="G673" s="6" t="e">
        <f t="shared" si="120"/>
        <v>#DIV/0!</v>
      </c>
      <c r="H673" s="56"/>
      <c r="I673" s="56"/>
      <c r="J673" s="56"/>
    </row>
    <row r="674" spans="1:10" ht="17.100000000000001" hidden="1" customHeight="1" x14ac:dyDescent="0.25">
      <c r="A674" s="632"/>
      <c r="B674" s="633"/>
      <c r="C674" s="1665"/>
      <c r="D674" s="1625"/>
      <c r="E674" s="75" t="s">
        <v>96</v>
      </c>
      <c r="F674" s="60"/>
      <c r="G674" s="6" t="e">
        <f t="shared" si="120"/>
        <v>#DIV/0!</v>
      </c>
      <c r="H674" s="56"/>
      <c r="I674" s="56"/>
      <c r="J674" s="56"/>
    </row>
    <row r="675" spans="1:10" ht="17.100000000000001" hidden="1" customHeight="1" x14ac:dyDescent="0.25">
      <c r="A675" s="632"/>
      <c r="B675" s="633"/>
      <c r="C675" s="1665"/>
      <c r="D675" s="1625"/>
      <c r="E675" s="75" t="s">
        <v>96</v>
      </c>
      <c r="F675" s="60"/>
      <c r="G675" s="6" t="e">
        <f t="shared" si="120"/>
        <v>#DIV/0!</v>
      </c>
      <c r="H675" s="56"/>
      <c r="I675" s="56"/>
      <c r="J675" s="56"/>
    </row>
    <row r="676" spans="1:10" ht="17.100000000000001" hidden="1" customHeight="1" x14ac:dyDescent="0.25">
      <c r="A676" s="632"/>
      <c r="B676" s="633"/>
      <c r="C676" s="1665"/>
      <c r="D676" s="1625"/>
      <c r="E676" s="75" t="s">
        <v>96</v>
      </c>
      <c r="F676" s="60"/>
      <c r="G676" s="6" t="e">
        <f t="shared" si="120"/>
        <v>#DIV/0!</v>
      </c>
      <c r="H676" s="56"/>
      <c r="I676" s="56"/>
      <c r="J676" s="56"/>
    </row>
    <row r="677" spans="1:10" ht="17.100000000000001" hidden="1" customHeight="1" x14ac:dyDescent="0.25">
      <c r="A677" s="632"/>
      <c r="B677" s="633"/>
      <c r="C677" s="1665"/>
      <c r="D677" s="1625"/>
      <c r="E677" s="75" t="s">
        <v>96</v>
      </c>
      <c r="F677" s="60"/>
      <c r="G677" s="6" t="e">
        <f t="shared" si="120"/>
        <v>#DIV/0!</v>
      </c>
      <c r="H677" s="56"/>
      <c r="I677" s="56"/>
      <c r="J677" s="56"/>
    </row>
    <row r="678" spans="1:10" ht="17.100000000000001" hidden="1" customHeight="1" x14ac:dyDescent="0.25">
      <c r="A678" s="632"/>
      <c r="B678" s="633"/>
      <c r="C678" s="1665"/>
      <c r="D678" s="1625"/>
      <c r="E678" s="75" t="s">
        <v>96</v>
      </c>
      <c r="F678" s="60"/>
      <c r="G678" s="6" t="e">
        <f t="shared" si="120"/>
        <v>#DIV/0!</v>
      </c>
      <c r="H678" s="56"/>
      <c r="I678" s="56"/>
      <c r="J678" s="56"/>
    </row>
    <row r="679" spans="1:10" ht="17.100000000000001" hidden="1" customHeight="1" x14ac:dyDescent="0.25">
      <c r="A679" s="632"/>
      <c r="B679" s="633"/>
      <c r="C679" s="1665"/>
      <c r="D679" s="1625"/>
      <c r="E679" s="75" t="s">
        <v>96</v>
      </c>
      <c r="F679" s="60"/>
      <c r="G679" s="6" t="e">
        <f t="shared" si="120"/>
        <v>#DIV/0!</v>
      </c>
      <c r="H679" s="56"/>
      <c r="I679" s="56"/>
      <c r="J679" s="56"/>
    </row>
    <row r="680" spans="1:10" ht="17.100000000000001" hidden="1" customHeight="1" x14ac:dyDescent="0.25">
      <c r="A680" s="632"/>
      <c r="B680" s="633"/>
      <c r="C680" s="1665"/>
      <c r="D680" s="1625"/>
      <c r="E680" s="75" t="s">
        <v>96</v>
      </c>
      <c r="F680" s="60"/>
      <c r="G680" s="6" t="e">
        <f t="shared" si="120"/>
        <v>#DIV/0!</v>
      </c>
      <c r="H680" s="56"/>
      <c r="I680" s="56"/>
      <c r="J680" s="56"/>
    </row>
    <row r="681" spans="1:10" ht="17.100000000000001" hidden="1" customHeight="1" x14ac:dyDescent="0.25">
      <c r="A681" s="632"/>
      <c r="B681" s="633"/>
      <c r="C681" s="1665"/>
      <c r="D681" s="1625"/>
      <c r="E681" s="75" t="s">
        <v>96</v>
      </c>
      <c r="F681" s="60"/>
      <c r="G681" s="6" t="e">
        <f t="shared" si="120"/>
        <v>#DIV/0!</v>
      </c>
      <c r="H681" s="56"/>
      <c r="I681" s="56"/>
      <c r="J681" s="56"/>
    </row>
    <row r="682" spans="1:10" ht="17.100000000000001" hidden="1" customHeight="1" x14ac:dyDescent="0.25">
      <c r="A682" s="632"/>
      <c r="B682" s="633"/>
      <c r="C682" s="1665"/>
      <c r="D682" s="1625"/>
      <c r="E682" s="75" t="s">
        <v>96</v>
      </c>
      <c r="F682" s="60"/>
      <c r="G682" s="6" t="e">
        <f t="shared" si="120"/>
        <v>#DIV/0!</v>
      </c>
      <c r="H682" s="56"/>
      <c r="I682" s="56"/>
      <c r="J682" s="56"/>
    </row>
    <row r="683" spans="1:10" ht="17.100000000000001" hidden="1" customHeight="1" x14ac:dyDescent="0.25">
      <c r="A683" s="632"/>
      <c r="B683" s="633"/>
      <c r="C683" s="1665"/>
      <c r="D683" s="1625"/>
      <c r="E683" s="75" t="s">
        <v>96</v>
      </c>
      <c r="F683" s="60"/>
      <c r="G683" s="6" t="e">
        <f t="shared" si="120"/>
        <v>#DIV/0!</v>
      </c>
      <c r="H683" s="56"/>
      <c r="I683" s="56"/>
      <c r="J683" s="56"/>
    </row>
    <row r="684" spans="1:10" ht="17.100000000000001" hidden="1" customHeight="1" x14ac:dyDescent="0.25">
      <c r="A684" s="632"/>
      <c r="B684" s="633"/>
      <c r="C684" s="1665"/>
      <c r="D684" s="1625"/>
      <c r="E684" s="75" t="s">
        <v>96</v>
      </c>
      <c r="F684" s="60"/>
      <c r="G684" s="6" t="e">
        <f t="shared" si="120"/>
        <v>#DIV/0!</v>
      </c>
      <c r="H684" s="56"/>
      <c r="I684" s="56"/>
      <c r="J684" s="56"/>
    </row>
    <row r="685" spans="1:10" ht="17.100000000000001" hidden="1" customHeight="1" x14ac:dyDescent="0.25">
      <c r="A685" s="632"/>
      <c r="B685" s="633"/>
      <c r="C685" s="1665"/>
      <c r="D685" s="1625"/>
      <c r="E685" s="75" t="s">
        <v>96</v>
      </c>
      <c r="F685" s="60"/>
      <c r="G685" s="6" t="e">
        <f t="shared" si="120"/>
        <v>#DIV/0!</v>
      </c>
      <c r="H685" s="56"/>
      <c r="I685" s="56"/>
      <c r="J685" s="56"/>
    </row>
    <row r="686" spans="1:10" ht="17.100000000000001" hidden="1" customHeight="1" x14ac:dyDescent="0.25">
      <c r="A686" s="632"/>
      <c r="B686" s="633"/>
      <c r="C686" s="1665"/>
      <c r="D686" s="1625"/>
      <c r="E686" s="75" t="s">
        <v>96</v>
      </c>
      <c r="F686" s="60"/>
      <c r="G686" s="6" t="e">
        <f t="shared" si="120"/>
        <v>#DIV/0!</v>
      </c>
      <c r="H686" s="56"/>
      <c r="I686" s="56"/>
      <c r="J686" s="56"/>
    </row>
    <row r="687" spans="1:10" ht="17.100000000000001" hidden="1" customHeight="1" x14ac:dyDescent="0.25">
      <c r="A687" s="632"/>
      <c r="B687" s="633"/>
      <c r="C687" s="1665"/>
      <c r="D687" s="1625"/>
      <c r="E687" s="75" t="s">
        <v>96</v>
      </c>
      <c r="F687" s="60"/>
      <c r="G687" s="6" t="e">
        <f t="shared" si="120"/>
        <v>#DIV/0!</v>
      </c>
      <c r="H687" s="56"/>
      <c r="I687" s="56"/>
      <c r="J687" s="56"/>
    </row>
    <row r="688" spans="1:10" ht="17.100000000000001" hidden="1" customHeight="1" x14ac:dyDescent="0.25">
      <c r="A688" s="632"/>
      <c r="B688" s="633"/>
      <c r="C688" s="1665"/>
      <c r="D688" s="1625"/>
      <c r="E688" s="75" t="s">
        <v>96</v>
      </c>
      <c r="F688" s="60"/>
      <c r="G688" s="6" t="e">
        <f t="shared" si="120"/>
        <v>#DIV/0!</v>
      </c>
      <c r="H688" s="56"/>
      <c r="I688" s="56"/>
      <c r="J688" s="56"/>
    </row>
    <row r="689" spans="1:10" ht="17.100000000000001" hidden="1" customHeight="1" x14ac:dyDescent="0.25">
      <c r="A689" s="632"/>
      <c r="B689" s="633"/>
      <c r="C689" s="1665"/>
      <c r="D689" s="1625"/>
      <c r="E689" s="75" t="s">
        <v>96</v>
      </c>
      <c r="F689" s="60"/>
      <c r="G689" s="6" t="e">
        <f t="shared" si="120"/>
        <v>#DIV/0!</v>
      </c>
      <c r="H689" s="56"/>
      <c r="I689" s="56"/>
      <c r="J689" s="56"/>
    </row>
    <row r="690" spans="1:10" ht="17.100000000000001" hidden="1" customHeight="1" x14ac:dyDescent="0.25">
      <c r="A690" s="632"/>
      <c r="B690" s="633"/>
      <c r="C690" s="1665"/>
      <c r="D690" s="1625"/>
      <c r="E690" s="75" t="s">
        <v>96</v>
      </c>
      <c r="F690" s="60"/>
      <c r="G690" s="6" t="e">
        <f t="shared" si="120"/>
        <v>#DIV/0!</v>
      </c>
      <c r="H690" s="56"/>
      <c r="I690" s="56"/>
      <c r="J690" s="56"/>
    </row>
    <row r="691" spans="1:10" ht="17.100000000000001" hidden="1" customHeight="1" x14ac:dyDescent="0.25">
      <c r="A691" s="632"/>
      <c r="B691" s="633"/>
      <c r="C691" s="1665"/>
      <c r="D691" s="1625"/>
      <c r="E691" s="75" t="s">
        <v>96</v>
      </c>
      <c r="F691" s="60"/>
      <c r="G691" s="6" t="e">
        <f t="shared" si="120"/>
        <v>#DIV/0!</v>
      </c>
      <c r="H691" s="56"/>
      <c r="I691" s="56"/>
      <c r="J691" s="56"/>
    </row>
    <row r="692" spans="1:10" ht="17.100000000000001" hidden="1" customHeight="1" x14ac:dyDescent="0.25">
      <c r="A692" s="632"/>
      <c r="B692" s="633"/>
      <c r="C692" s="1665"/>
      <c r="D692" s="1625"/>
      <c r="E692" s="75" t="s">
        <v>96</v>
      </c>
      <c r="F692" s="60"/>
      <c r="G692" s="6" t="e">
        <f t="shared" si="120"/>
        <v>#DIV/0!</v>
      </c>
      <c r="H692" s="56"/>
      <c r="I692" s="56"/>
      <c r="J692" s="56"/>
    </row>
    <row r="693" spans="1:10" ht="17.100000000000001" hidden="1" customHeight="1" x14ac:dyDescent="0.25">
      <c r="A693" s="632"/>
      <c r="B693" s="633"/>
      <c r="C693" s="1665"/>
      <c r="D693" s="1625"/>
      <c r="E693" s="75" t="s">
        <v>96</v>
      </c>
      <c r="F693" s="60"/>
      <c r="G693" s="6" t="e">
        <f t="shared" si="120"/>
        <v>#DIV/0!</v>
      </c>
      <c r="H693" s="56"/>
      <c r="I693" s="56"/>
      <c r="J693" s="56"/>
    </row>
    <row r="694" spans="1:10" ht="17.100000000000001" hidden="1" customHeight="1" x14ac:dyDescent="0.25">
      <c r="A694" s="632"/>
      <c r="B694" s="633"/>
      <c r="C694" s="1665"/>
      <c r="D694" s="1625"/>
      <c r="E694" s="75" t="s">
        <v>96</v>
      </c>
      <c r="F694" s="60"/>
      <c r="G694" s="6" t="e">
        <f t="shared" si="120"/>
        <v>#DIV/0!</v>
      </c>
      <c r="H694" s="56"/>
      <c r="I694" s="56"/>
      <c r="J694" s="56"/>
    </row>
    <row r="695" spans="1:10" ht="17.100000000000001" hidden="1" customHeight="1" x14ac:dyDescent="0.25">
      <c r="A695" s="632"/>
      <c r="B695" s="633"/>
      <c r="C695" s="1665"/>
      <c r="D695" s="1625"/>
      <c r="E695" s="75" t="s">
        <v>96</v>
      </c>
      <c r="F695" s="60"/>
      <c r="G695" s="6" t="e">
        <f t="shared" si="120"/>
        <v>#DIV/0!</v>
      </c>
      <c r="H695" s="56"/>
      <c r="I695" s="56"/>
      <c r="J695" s="56"/>
    </row>
    <row r="696" spans="1:10" ht="17.100000000000001" hidden="1" customHeight="1" x14ac:dyDescent="0.25">
      <c r="A696" s="632"/>
      <c r="B696" s="633"/>
      <c r="C696" s="1665"/>
      <c r="D696" s="1625"/>
      <c r="E696" s="75" t="s">
        <v>96</v>
      </c>
      <c r="F696" s="60"/>
      <c r="G696" s="6" t="e">
        <f t="shared" si="120"/>
        <v>#DIV/0!</v>
      </c>
      <c r="H696" s="56"/>
      <c r="I696" s="56"/>
      <c r="J696" s="56"/>
    </row>
    <row r="697" spans="1:10" ht="17.100000000000001" hidden="1" customHeight="1" x14ac:dyDescent="0.25">
      <c r="A697" s="632"/>
      <c r="B697" s="633"/>
      <c r="C697" s="1665"/>
      <c r="D697" s="1625"/>
      <c r="E697" s="75" t="s">
        <v>96</v>
      </c>
      <c r="F697" s="60"/>
      <c r="G697" s="6" t="e">
        <f t="shared" si="120"/>
        <v>#DIV/0!</v>
      </c>
      <c r="H697" s="56"/>
      <c r="I697" s="56"/>
      <c r="J697" s="56"/>
    </row>
    <row r="698" spans="1:10" ht="17.100000000000001" hidden="1" customHeight="1" x14ac:dyDescent="0.25">
      <c r="A698" s="632"/>
      <c r="B698" s="633"/>
      <c r="C698" s="1665"/>
      <c r="D698" s="1625"/>
      <c r="E698" s="75" t="s">
        <v>96</v>
      </c>
      <c r="F698" s="60"/>
      <c r="G698" s="6" t="e">
        <f t="shared" si="120"/>
        <v>#DIV/0!</v>
      </c>
      <c r="H698" s="56"/>
      <c r="I698" s="56"/>
      <c r="J698" s="56"/>
    </row>
    <row r="699" spans="1:10" ht="17.100000000000001" hidden="1" customHeight="1" x14ac:dyDescent="0.25">
      <c r="A699" s="632"/>
      <c r="B699" s="633"/>
      <c r="C699" s="1665"/>
      <c r="D699" s="1625"/>
      <c r="E699" s="75" t="s">
        <v>96</v>
      </c>
      <c r="F699" s="60"/>
      <c r="G699" s="6" t="e">
        <f t="shared" si="120"/>
        <v>#DIV/0!</v>
      </c>
      <c r="H699" s="56"/>
      <c r="I699" s="56"/>
      <c r="J699" s="56"/>
    </row>
    <row r="700" spans="1:10" ht="17.100000000000001" hidden="1" customHeight="1" x14ac:dyDescent="0.25">
      <c r="A700" s="632"/>
      <c r="B700" s="633"/>
      <c r="C700" s="1665"/>
      <c r="D700" s="1625"/>
      <c r="E700" s="75" t="s">
        <v>96</v>
      </c>
      <c r="F700" s="60"/>
      <c r="G700" s="6" t="e">
        <f t="shared" si="120"/>
        <v>#DIV/0!</v>
      </c>
      <c r="H700" s="56"/>
      <c r="I700" s="56"/>
      <c r="J700" s="56"/>
    </row>
    <row r="701" spans="1:10" ht="17.100000000000001" hidden="1" customHeight="1" x14ac:dyDescent="0.25">
      <c r="A701" s="632"/>
      <c r="B701" s="633"/>
      <c r="C701" s="1665"/>
      <c r="D701" s="1625"/>
      <c r="E701" s="75" t="s">
        <v>96</v>
      </c>
      <c r="F701" s="60"/>
      <c r="G701" s="6" t="e">
        <f t="shared" si="120"/>
        <v>#DIV/0!</v>
      </c>
      <c r="H701" s="56"/>
      <c r="I701" s="56"/>
      <c r="J701" s="56"/>
    </row>
    <row r="702" spans="1:10" ht="17.100000000000001" hidden="1" customHeight="1" x14ac:dyDescent="0.25">
      <c r="A702" s="632"/>
      <c r="B702" s="633"/>
      <c r="C702" s="1665"/>
      <c r="D702" s="1625"/>
      <c r="E702" s="75" t="s">
        <v>96</v>
      </c>
      <c r="F702" s="60"/>
      <c r="G702" s="6" t="e">
        <f t="shared" si="120"/>
        <v>#DIV/0!</v>
      </c>
      <c r="H702" s="56"/>
      <c r="I702" s="56"/>
      <c r="J702" s="56"/>
    </row>
    <row r="703" spans="1:10" ht="17.100000000000001" hidden="1" customHeight="1" x14ac:dyDescent="0.25">
      <c r="A703" s="632"/>
      <c r="B703" s="633"/>
      <c r="C703" s="1665"/>
      <c r="D703" s="1625"/>
      <c r="E703" s="75" t="s">
        <v>96</v>
      </c>
      <c r="F703" s="60"/>
      <c r="G703" s="6" t="e">
        <f t="shared" si="120"/>
        <v>#DIV/0!</v>
      </c>
      <c r="H703" s="56"/>
      <c r="I703" s="56"/>
      <c r="J703" s="56"/>
    </row>
    <row r="704" spans="1:10" ht="17.100000000000001" hidden="1" customHeight="1" x14ac:dyDescent="0.25">
      <c r="A704" s="632"/>
      <c r="B704" s="633"/>
      <c r="C704" s="1665"/>
      <c r="D704" s="1625"/>
      <c r="E704" s="75" t="s">
        <v>96</v>
      </c>
      <c r="F704" s="60"/>
      <c r="G704" s="6" t="e">
        <f t="shared" si="120"/>
        <v>#DIV/0!</v>
      </c>
      <c r="H704" s="56"/>
      <c r="I704" s="56"/>
      <c r="J704" s="56"/>
    </row>
    <row r="705" spans="1:16" ht="17.100000000000001" hidden="1" customHeight="1" x14ac:dyDescent="0.25">
      <c r="A705" s="635"/>
      <c r="B705" s="633"/>
      <c r="C705" s="1665"/>
      <c r="D705" s="1625"/>
      <c r="E705" s="75" t="s">
        <v>96</v>
      </c>
      <c r="F705" s="60"/>
      <c r="G705" s="6" t="e">
        <f t="shared" si="120"/>
        <v>#DIV/0!</v>
      </c>
      <c r="H705" s="56"/>
      <c r="I705" s="56"/>
      <c r="J705" s="56"/>
    </row>
    <row r="706" spans="1:16" ht="17.100000000000001" hidden="1" customHeight="1" x14ac:dyDescent="0.25">
      <c r="A706" s="615"/>
      <c r="B706" s="1643" t="s">
        <v>909</v>
      </c>
      <c r="C706" s="1644"/>
      <c r="D706" s="1645"/>
      <c r="E706" s="32"/>
      <c r="F706" s="35"/>
      <c r="G706" s="33"/>
      <c r="H706" s="33">
        <f>SUM(H668:H705)</f>
        <v>0</v>
      </c>
      <c r="I706" s="33">
        <f>SUM(I668:I705)</f>
        <v>0</v>
      </c>
      <c r="J706" s="33">
        <f t="shared" ref="J706" si="121">SUM(J668:J705)</f>
        <v>0</v>
      </c>
    </row>
    <row r="707" spans="1:16" ht="17.100000000000001" hidden="1" customHeight="1" x14ac:dyDescent="0.25">
      <c r="A707" s="621" t="s">
        <v>759</v>
      </c>
      <c r="B707" s="620">
        <v>346</v>
      </c>
      <c r="C707" s="1666" t="s">
        <v>896</v>
      </c>
      <c r="D707" s="1667"/>
      <c r="E707" s="617" t="s">
        <v>117</v>
      </c>
      <c r="F707" s="618" t="s">
        <v>117</v>
      </c>
      <c r="G707" s="619" t="s">
        <v>117</v>
      </c>
      <c r="H707" s="619" t="s">
        <v>117</v>
      </c>
      <c r="I707" s="619" t="s">
        <v>117</v>
      </c>
      <c r="J707" s="619" t="s">
        <v>117</v>
      </c>
      <c r="K707" s="1663" t="s">
        <v>383</v>
      </c>
      <c r="L707" s="1664"/>
      <c r="M707" s="298" t="s">
        <v>388</v>
      </c>
      <c r="N707" s="291" t="s">
        <v>389</v>
      </c>
      <c r="O707" s="291" t="s">
        <v>98</v>
      </c>
      <c r="P707" s="291" t="s">
        <v>390</v>
      </c>
    </row>
    <row r="708" spans="1:16" ht="17.100000000000001" hidden="1" customHeight="1" x14ac:dyDescent="0.25">
      <c r="A708" s="1086"/>
      <c r="B708" s="633"/>
      <c r="C708" s="1727" t="s">
        <v>588</v>
      </c>
      <c r="D708" s="1631"/>
      <c r="E708" s="75" t="s">
        <v>156</v>
      </c>
      <c r="F708" s="90"/>
      <c r="G708" s="108" t="e">
        <f t="shared" ref="G708:G716" si="122">H708/F708</f>
        <v>#DIV/0!</v>
      </c>
      <c r="H708" s="56"/>
      <c r="I708" s="56"/>
      <c r="J708" s="56"/>
      <c r="K708" s="294" t="s">
        <v>384</v>
      </c>
      <c r="L708" s="295"/>
      <c r="M708" s="300">
        <v>6</v>
      </c>
      <c r="N708" s="299">
        <v>0.45</v>
      </c>
      <c r="O708" s="299">
        <v>12</v>
      </c>
      <c r="P708" s="299">
        <f>M708*N708*O708</f>
        <v>32.400000000000006</v>
      </c>
    </row>
    <row r="709" spans="1:16" ht="17.100000000000001" hidden="1" customHeight="1" x14ac:dyDescent="0.25">
      <c r="A709" s="1086"/>
      <c r="B709" s="633"/>
      <c r="C709" s="1727" t="s">
        <v>179</v>
      </c>
      <c r="D709" s="1631"/>
      <c r="E709" s="75" t="s">
        <v>96</v>
      </c>
      <c r="F709" s="783"/>
      <c r="G709" s="6" t="e">
        <f t="shared" si="122"/>
        <v>#DIV/0!</v>
      </c>
      <c r="H709" s="56"/>
      <c r="I709" s="56"/>
      <c r="J709" s="56"/>
      <c r="K709" s="48" t="s">
        <v>421</v>
      </c>
      <c r="L709" s="348">
        <f>2*12*12</f>
        <v>288</v>
      </c>
    </row>
    <row r="710" spans="1:16" ht="17.100000000000001" hidden="1" customHeight="1" x14ac:dyDescent="0.25">
      <c r="A710" s="1086"/>
      <c r="B710" s="633"/>
      <c r="C710" s="1727" t="s">
        <v>180</v>
      </c>
      <c r="D710" s="1631"/>
      <c r="E710" s="75" t="s">
        <v>96</v>
      </c>
      <c r="F710" s="783"/>
      <c r="G710" s="6" t="e">
        <f t="shared" si="122"/>
        <v>#DIV/0!</v>
      </c>
      <c r="H710" s="56"/>
      <c r="I710" s="56"/>
      <c r="J710" s="56"/>
    </row>
    <row r="711" spans="1:16" ht="17.100000000000001" hidden="1" customHeight="1" x14ac:dyDescent="0.25">
      <c r="A711" s="1086"/>
      <c r="B711" s="633"/>
      <c r="C711" s="1727" t="s">
        <v>192</v>
      </c>
      <c r="D711" s="1631"/>
      <c r="E711" s="75" t="s">
        <v>188</v>
      </c>
      <c r="F711" s="783"/>
      <c r="G711" s="6" t="e">
        <f t="shared" si="122"/>
        <v>#DIV/0!</v>
      </c>
      <c r="H711" s="56"/>
      <c r="I711" s="56"/>
      <c r="J711" s="56"/>
    </row>
    <row r="712" spans="1:16" ht="17.100000000000001" hidden="1" customHeight="1" x14ac:dyDescent="0.25">
      <c r="A712" s="1086"/>
      <c r="B712" s="633"/>
      <c r="C712" s="1727" t="s">
        <v>589</v>
      </c>
      <c r="D712" s="1631"/>
      <c r="E712" s="75" t="s">
        <v>182</v>
      </c>
      <c r="F712" s="783"/>
      <c r="G712" s="6" t="e">
        <f t="shared" si="122"/>
        <v>#DIV/0!</v>
      </c>
      <c r="H712" s="56"/>
      <c r="I712" s="56"/>
      <c r="J712" s="56"/>
    </row>
    <row r="713" spans="1:16" ht="17.100000000000001" hidden="1" customHeight="1" x14ac:dyDescent="0.25">
      <c r="A713" s="1086"/>
      <c r="B713" s="633"/>
      <c r="C713" s="1727" t="s">
        <v>593</v>
      </c>
      <c r="D713" s="1631"/>
      <c r="E713" s="75" t="s">
        <v>96</v>
      </c>
      <c r="F713" s="783"/>
      <c r="G713" s="6" t="e">
        <f t="shared" si="122"/>
        <v>#DIV/0!</v>
      </c>
      <c r="H713" s="56"/>
      <c r="I713" s="56"/>
      <c r="J713" s="56"/>
    </row>
    <row r="714" spans="1:16" ht="17.100000000000001" hidden="1" customHeight="1" x14ac:dyDescent="0.25">
      <c r="A714" s="1086"/>
      <c r="B714" s="633"/>
      <c r="C714" s="1727" t="s">
        <v>590</v>
      </c>
      <c r="D714" s="1631"/>
      <c r="E714" s="75" t="s">
        <v>96</v>
      </c>
      <c r="F714" s="783"/>
      <c r="G714" s="6" t="e">
        <f t="shared" si="122"/>
        <v>#DIV/0!</v>
      </c>
      <c r="H714" s="56"/>
      <c r="I714" s="56"/>
      <c r="J714" s="56"/>
    </row>
    <row r="715" spans="1:16" ht="17.100000000000001" hidden="1" customHeight="1" x14ac:dyDescent="0.25">
      <c r="A715" s="1086"/>
      <c r="B715" s="633"/>
      <c r="C715" s="1727" t="s">
        <v>591</v>
      </c>
      <c r="D715" s="1631"/>
      <c r="E715" s="75" t="s">
        <v>96</v>
      </c>
      <c r="F715" s="783"/>
      <c r="G715" s="6" t="e">
        <f t="shared" si="122"/>
        <v>#DIV/0!</v>
      </c>
      <c r="H715" s="56"/>
      <c r="I715" s="56"/>
      <c r="J715" s="56"/>
    </row>
    <row r="716" spans="1:16" ht="17.100000000000001" hidden="1" customHeight="1" x14ac:dyDescent="0.25">
      <c r="A716" s="1086"/>
      <c r="B716" s="633"/>
      <c r="C716" s="1727" t="s">
        <v>592</v>
      </c>
      <c r="D716" s="1631"/>
      <c r="E716" s="75" t="s">
        <v>96</v>
      </c>
      <c r="F716" s="783"/>
      <c r="G716" s="6" t="e">
        <f t="shared" si="122"/>
        <v>#DIV/0!</v>
      </c>
      <c r="H716" s="56"/>
      <c r="I716" s="56"/>
      <c r="J716" s="56"/>
    </row>
    <row r="717" spans="1:16" ht="17.100000000000001" hidden="1" customHeight="1" x14ac:dyDescent="0.25">
      <c r="A717" s="632"/>
      <c r="B717" s="633"/>
      <c r="C717" s="1624"/>
      <c r="D717" s="1625"/>
      <c r="E717" s="75" t="s">
        <v>96</v>
      </c>
      <c r="F717" s="783"/>
      <c r="G717" s="6" t="e">
        <f t="shared" ref="G717:G753" si="123">H717/F717</f>
        <v>#DIV/0!</v>
      </c>
      <c r="H717" s="56"/>
      <c r="I717" s="56"/>
      <c r="J717" s="56"/>
    </row>
    <row r="718" spans="1:16" ht="17.100000000000001" hidden="1" customHeight="1" x14ac:dyDescent="0.25">
      <c r="A718" s="632"/>
      <c r="B718" s="633"/>
      <c r="C718" s="1624"/>
      <c r="D718" s="1625"/>
      <c r="E718" s="75" t="s">
        <v>96</v>
      </c>
      <c r="F718" s="783"/>
      <c r="G718" s="6" t="e">
        <f t="shared" si="123"/>
        <v>#DIV/0!</v>
      </c>
      <c r="H718" s="56"/>
      <c r="I718" s="56"/>
      <c r="J718" s="56"/>
    </row>
    <row r="719" spans="1:16" ht="17.100000000000001" hidden="1" customHeight="1" x14ac:dyDescent="0.25">
      <c r="A719" s="632"/>
      <c r="B719" s="633"/>
      <c r="C719" s="1624"/>
      <c r="D719" s="1625"/>
      <c r="E719" s="75" t="s">
        <v>96</v>
      </c>
      <c r="F719" s="783"/>
      <c r="G719" s="6" t="e">
        <f t="shared" si="123"/>
        <v>#DIV/0!</v>
      </c>
      <c r="H719" s="56"/>
      <c r="I719" s="56"/>
      <c r="J719" s="56"/>
    </row>
    <row r="720" spans="1:16" ht="17.100000000000001" hidden="1" customHeight="1" x14ac:dyDescent="0.25">
      <c r="A720" s="632"/>
      <c r="B720" s="633"/>
      <c r="C720" s="1624"/>
      <c r="D720" s="1625"/>
      <c r="E720" s="75" t="s">
        <v>96</v>
      </c>
      <c r="F720" s="783"/>
      <c r="G720" s="6" t="e">
        <f t="shared" si="123"/>
        <v>#DIV/0!</v>
      </c>
      <c r="H720" s="56"/>
      <c r="I720" s="56"/>
      <c r="J720" s="56"/>
    </row>
    <row r="721" spans="1:10" ht="17.100000000000001" hidden="1" customHeight="1" x14ac:dyDescent="0.25">
      <c r="A721" s="632"/>
      <c r="B721" s="633"/>
      <c r="C721" s="1624"/>
      <c r="D721" s="1625"/>
      <c r="E721" s="75" t="s">
        <v>96</v>
      </c>
      <c r="F721" s="783"/>
      <c r="G721" s="6" t="e">
        <f t="shared" si="123"/>
        <v>#DIV/0!</v>
      </c>
      <c r="H721" s="56"/>
      <c r="I721" s="56"/>
      <c r="J721" s="56"/>
    </row>
    <row r="722" spans="1:10" ht="17.100000000000001" hidden="1" customHeight="1" x14ac:dyDescent="0.25">
      <c r="A722" s="632"/>
      <c r="B722" s="633"/>
      <c r="C722" s="1624"/>
      <c r="D722" s="1625"/>
      <c r="E722" s="75" t="s">
        <v>96</v>
      </c>
      <c r="F722" s="783"/>
      <c r="G722" s="6" t="e">
        <f t="shared" si="123"/>
        <v>#DIV/0!</v>
      </c>
      <c r="H722" s="56"/>
      <c r="I722" s="56"/>
      <c r="J722" s="56"/>
    </row>
    <row r="723" spans="1:10" ht="17.100000000000001" hidden="1" customHeight="1" x14ac:dyDescent="0.25">
      <c r="A723" s="632"/>
      <c r="B723" s="633"/>
      <c r="C723" s="1624"/>
      <c r="D723" s="1625"/>
      <c r="E723" s="75" t="s">
        <v>96</v>
      </c>
      <c r="F723" s="783"/>
      <c r="G723" s="6" t="e">
        <f t="shared" si="123"/>
        <v>#DIV/0!</v>
      </c>
      <c r="H723" s="56"/>
      <c r="I723" s="56"/>
      <c r="J723" s="56"/>
    </row>
    <row r="724" spans="1:10" ht="17.100000000000001" hidden="1" customHeight="1" x14ac:dyDescent="0.25">
      <c r="A724" s="632"/>
      <c r="B724" s="633"/>
      <c r="C724" s="1624"/>
      <c r="D724" s="1625"/>
      <c r="E724" s="75" t="s">
        <v>96</v>
      </c>
      <c r="F724" s="783"/>
      <c r="G724" s="6" t="e">
        <f t="shared" si="123"/>
        <v>#DIV/0!</v>
      </c>
      <c r="H724" s="56"/>
      <c r="I724" s="56"/>
      <c r="J724" s="56"/>
    </row>
    <row r="725" spans="1:10" ht="17.100000000000001" hidden="1" customHeight="1" x14ac:dyDescent="0.25">
      <c r="A725" s="632"/>
      <c r="B725" s="633"/>
      <c r="C725" s="1624"/>
      <c r="D725" s="1625"/>
      <c r="E725" s="75" t="s">
        <v>96</v>
      </c>
      <c r="F725" s="783"/>
      <c r="G725" s="6" t="e">
        <f t="shared" si="123"/>
        <v>#DIV/0!</v>
      </c>
      <c r="H725" s="56"/>
      <c r="I725" s="56"/>
      <c r="J725" s="56"/>
    </row>
    <row r="726" spans="1:10" ht="17.100000000000001" hidden="1" customHeight="1" x14ac:dyDescent="0.25">
      <c r="A726" s="632"/>
      <c r="B726" s="633"/>
      <c r="C726" s="1624"/>
      <c r="D726" s="1625"/>
      <c r="E726" s="75" t="s">
        <v>96</v>
      </c>
      <c r="F726" s="783"/>
      <c r="G726" s="6" t="e">
        <f t="shared" si="123"/>
        <v>#DIV/0!</v>
      </c>
      <c r="H726" s="56"/>
      <c r="I726" s="56"/>
      <c r="J726" s="56"/>
    </row>
    <row r="727" spans="1:10" ht="17.100000000000001" hidden="1" customHeight="1" x14ac:dyDescent="0.25">
      <c r="A727" s="632"/>
      <c r="B727" s="633"/>
      <c r="C727" s="1624"/>
      <c r="D727" s="1625"/>
      <c r="E727" s="75" t="s">
        <v>96</v>
      </c>
      <c r="F727" s="783"/>
      <c r="G727" s="6" t="e">
        <f t="shared" si="123"/>
        <v>#DIV/0!</v>
      </c>
      <c r="H727" s="56"/>
      <c r="I727" s="56"/>
      <c r="J727" s="56"/>
    </row>
    <row r="728" spans="1:10" ht="17.100000000000001" hidden="1" customHeight="1" x14ac:dyDescent="0.25">
      <c r="A728" s="632"/>
      <c r="B728" s="633"/>
      <c r="C728" s="1624"/>
      <c r="D728" s="1625"/>
      <c r="E728" s="75" t="s">
        <v>96</v>
      </c>
      <c r="F728" s="783"/>
      <c r="G728" s="6" t="e">
        <f t="shared" si="123"/>
        <v>#DIV/0!</v>
      </c>
      <c r="H728" s="56"/>
      <c r="I728" s="56"/>
      <c r="J728" s="56"/>
    </row>
    <row r="729" spans="1:10" ht="17.100000000000001" hidden="1" customHeight="1" x14ac:dyDescent="0.25">
      <c r="A729" s="632"/>
      <c r="B729" s="633"/>
      <c r="C729" s="1624"/>
      <c r="D729" s="1625"/>
      <c r="E729" s="75" t="s">
        <v>96</v>
      </c>
      <c r="F729" s="783"/>
      <c r="G729" s="6" t="e">
        <f t="shared" si="123"/>
        <v>#DIV/0!</v>
      </c>
      <c r="H729" s="56"/>
      <c r="I729" s="56"/>
      <c r="J729" s="56"/>
    </row>
    <row r="730" spans="1:10" ht="17.100000000000001" hidden="1" customHeight="1" x14ac:dyDescent="0.25">
      <c r="A730" s="632"/>
      <c r="B730" s="633"/>
      <c r="C730" s="1624"/>
      <c r="D730" s="1625"/>
      <c r="E730" s="75" t="s">
        <v>96</v>
      </c>
      <c r="F730" s="783"/>
      <c r="G730" s="6" t="e">
        <f t="shared" si="123"/>
        <v>#DIV/0!</v>
      </c>
      <c r="H730" s="56"/>
      <c r="I730" s="56"/>
      <c r="J730" s="56"/>
    </row>
    <row r="731" spans="1:10" ht="17.100000000000001" hidden="1" customHeight="1" x14ac:dyDescent="0.25">
      <c r="A731" s="632"/>
      <c r="B731" s="633"/>
      <c r="C731" s="1624"/>
      <c r="D731" s="1625"/>
      <c r="E731" s="75" t="s">
        <v>96</v>
      </c>
      <c r="F731" s="783"/>
      <c r="G731" s="6" t="e">
        <f t="shared" si="123"/>
        <v>#DIV/0!</v>
      </c>
      <c r="H731" s="56"/>
      <c r="I731" s="56"/>
      <c r="J731" s="56"/>
    </row>
    <row r="732" spans="1:10" ht="17.100000000000001" hidden="1" customHeight="1" x14ac:dyDescent="0.25">
      <c r="A732" s="632"/>
      <c r="B732" s="633"/>
      <c r="C732" s="1624"/>
      <c r="D732" s="1625"/>
      <c r="E732" s="75" t="s">
        <v>96</v>
      </c>
      <c r="F732" s="783"/>
      <c r="G732" s="6" t="e">
        <f t="shared" si="123"/>
        <v>#DIV/0!</v>
      </c>
      <c r="H732" s="56"/>
      <c r="I732" s="56"/>
      <c r="J732" s="56"/>
    </row>
    <row r="733" spans="1:10" ht="17.100000000000001" hidden="1" customHeight="1" x14ac:dyDescent="0.25">
      <c r="A733" s="632"/>
      <c r="B733" s="633"/>
      <c r="C733" s="1624"/>
      <c r="D733" s="1625"/>
      <c r="E733" s="75" t="s">
        <v>96</v>
      </c>
      <c r="F733" s="783"/>
      <c r="G733" s="6" t="e">
        <f t="shared" si="123"/>
        <v>#DIV/0!</v>
      </c>
      <c r="H733" s="56"/>
      <c r="I733" s="56"/>
      <c r="J733" s="56"/>
    </row>
    <row r="734" spans="1:10" ht="17.100000000000001" hidden="1" customHeight="1" x14ac:dyDescent="0.25">
      <c r="A734" s="632"/>
      <c r="B734" s="633"/>
      <c r="C734" s="1624"/>
      <c r="D734" s="1625"/>
      <c r="E734" s="75" t="s">
        <v>96</v>
      </c>
      <c r="F734" s="783"/>
      <c r="G734" s="6" t="e">
        <f t="shared" si="123"/>
        <v>#DIV/0!</v>
      </c>
      <c r="H734" s="56"/>
      <c r="I734" s="56"/>
      <c r="J734" s="56"/>
    </row>
    <row r="735" spans="1:10" ht="17.100000000000001" hidden="1" customHeight="1" x14ac:dyDescent="0.25">
      <c r="A735" s="632"/>
      <c r="B735" s="633"/>
      <c r="C735" s="1624"/>
      <c r="D735" s="1625"/>
      <c r="E735" s="75" t="s">
        <v>96</v>
      </c>
      <c r="F735" s="783"/>
      <c r="G735" s="6" t="e">
        <f t="shared" si="123"/>
        <v>#DIV/0!</v>
      </c>
      <c r="H735" s="56"/>
      <c r="I735" s="56"/>
      <c r="J735" s="56"/>
    </row>
    <row r="736" spans="1:10" ht="17.100000000000001" hidden="1" customHeight="1" x14ac:dyDescent="0.25">
      <c r="A736" s="632"/>
      <c r="B736" s="633"/>
      <c r="C736" s="1624"/>
      <c r="D736" s="1625"/>
      <c r="E736" s="75" t="s">
        <v>96</v>
      </c>
      <c r="F736" s="783"/>
      <c r="G736" s="6" t="e">
        <f t="shared" si="123"/>
        <v>#DIV/0!</v>
      </c>
      <c r="H736" s="56"/>
      <c r="I736" s="56"/>
      <c r="J736" s="56"/>
    </row>
    <row r="737" spans="1:10" ht="17.100000000000001" hidden="1" customHeight="1" x14ac:dyDescent="0.25">
      <c r="A737" s="632"/>
      <c r="B737" s="633"/>
      <c r="C737" s="1624"/>
      <c r="D737" s="1625"/>
      <c r="E737" s="75" t="s">
        <v>96</v>
      </c>
      <c r="F737" s="783"/>
      <c r="G737" s="6" t="e">
        <f t="shared" si="123"/>
        <v>#DIV/0!</v>
      </c>
      <c r="H737" s="56"/>
      <c r="I737" s="56"/>
      <c r="J737" s="56"/>
    </row>
    <row r="738" spans="1:10" ht="17.100000000000001" hidden="1" customHeight="1" x14ac:dyDescent="0.25">
      <c r="A738" s="632"/>
      <c r="B738" s="633"/>
      <c r="C738" s="1624"/>
      <c r="D738" s="1625"/>
      <c r="E738" s="75" t="s">
        <v>96</v>
      </c>
      <c r="F738" s="783"/>
      <c r="G738" s="6" t="e">
        <f t="shared" si="123"/>
        <v>#DIV/0!</v>
      </c>
      <c r="H738" s="56"/>
      <c r="I738" s="56"/>
      <c r="J738" s="56"/>
    </row>
    <row r="739" spans="1:10" ht="17.100000000000001" hidden="1" customHeight="1" x14ac:dyDescent="0.25">
      <c r="A739" s="632"/>
      <c r="B739" s="633"/>
      <c r="C739" s="1624"/>
      <c r="D739" s="1625"/>
      <c r="E739" s="75" t="s">
        <v>96</v>
      </c>
      <c r="F739" s="783"/>
      <c r="G739" s="6" t="e">
        <f t="shared" si="123"/>
        <v>#DIV/0!</v>
      </c>
      <c r="H739" s="56"/>
      <c r="I739" s="56"/>
      <c r="J739" s="56"/>
    </row>
    <row r="740" spans="1:10" ht="17.100000000000001" hidden="1" customHeight="1" x14ac:dyDescent="0.25">
      <c r="A740" s="632"/>
      <c r="B740" s="633"/>
      <c r="C740" s="1624"/>
      <c r="D740" s="1625"/>
      <c r="E740" s="75" t="s">
        <v>96</v>
      </c>
      <c r="F740" s="783"/>
      <c r="G740" s="6" t="e">
        <f t="shared" si="123"/>
        <v>#DIV/0!</v>
      </c>
      <c r="H740" s="56"/>
      <c r="I740" s="56"/>
      <c r="J740" s="56"/>
    </row>
    <row r="741" spans="1:10" ht="17.100000000000001" hidden="1" customHeight="1" x14ac:dyDescent="0.25">
      <c r="A741" s="632"/>
      <c r="B741" s="633"/>
      <c r="C741" s="1624"/>
      <c r="D741" s="1625"/>
      <c r="E741" s="75" t="s">
        <v>96</v>
      </c>
      <c r="F741" s="783"/>
      <c r="G741" s="6" t="e">
        <f t="shared" si="123"/>
        <v>#DIV/0!</v>
      </c>
      <c r="H741" s="56"/>
      <c r="I741" s="56"/>
      <c r="J741" s="56"/>
    </row>
    <row r="742" spans="1:10" ht="17.100000000000001" hidden="1" customHeight="1" x14ac:dyDescent="0.25">
      <c r="A742" s="632"/>
      <c r="B742" s="633"/>
      <c r="C742" s="1624"/>
      <c r="D742" s="1625"/>
      <c r="E742" s="75" t="s">
        <v>96</v>
      </c>
      <c r="F742" s="783"/>
      <c r="G742" s="6" t="e">
        <f t="shared" si="123"/>
        <v>#DIV/0!</v>
      </c>
      <c r="H742" s="56"/>
      <c r="I742" s="56"/>
      <c r="J742" s="56"/>
    </row>
    <row r="743" spans="1:10" ht="17.100000000000001" hidden="1" customHeight="1" x14ac:dyDescent="0.25">
      <c r="A743" s="632"/>
      <c r="B743" s="633"/>
      <c r="C743" s="1624"/>
      <c r="D743" s="1625"/>
      <c r="E743" s="75" t="s">
        <v>96</v>
      </c>
      <c r="F743" s="783"/>
      <c r="G743" s="6" t="e">
        <f t="shared" si="123"/>
        <v>#DIV/0!</v>
      </c>
      <c r="H743" s="56"/>
      <c r="I743" s="56"/>
      <c r="J743" s="56"/>
    </row>
    <row r="744" spans="1:10" ht="17.100000000000001" hidden="1" customHeight="1" x14ac:dyDescent="0.25">
      <c r="A744" s="632"/>
      <c r="B744" s="633"/>
      <c r="C744" s="1624"/>
      <c r="D744" s="1625"/>
      <c r="E744" s="75" t="s">
        <v>96</v>
      </c>
      <c r="F744" s="783"/>
      <c r="G744" s="6" t="e">
        <f t="shared" si="123"/>
        <v>#DIV/0!</v>
      </c>
      <c r="H744" s="56"/>
      <c r="I744" s="56"/>
      <c r="J744" s="56"/>
    </row>
    <row r="745" spans="1:10" ht="17.100000000000001" hidden="1" customHeight="1" x14ac:dyDescent="0.25">
      <c r="A745" s="632"/>
      <c r="B745" s="633"/>
      <c r="C745" s="1624"/>
      <c r="D745" s="1625"/>
      <c r="E745" s="75" t="s">
        <v>96</v>
      </c>
      <c r="F745" s="783"/>
      <c r="G745" s="6" t="e">
        <f t="shared" si="123"/>
        <v>#DIV/0!</v>
      </c>
      <c r="H745" s="56"/>
      <c r="I745" s="56"/>
      <c r="J745" s="56"/>
    </row>
    <row r="746" spans="1:10" ht="17.100000000000001" hidden="1" customHeight="1" x14ac:dyDescent="0.25">
      <c r="A746" s="632"/>
      <c r="B746" s="633"/>
      <c r="C746" s="1624"/>
      <c r="D746" s="1625"/>
      <c r="E746" s="75" t="s">
        <v>96</v>
      </c>
      <c r="F746" s="783"/>
      <c r="G746" s="6" t="e">
        <f t="shared" si="123"/>
        <v>#DIV/0!</v>
      </c>
      <c r="H746" s="56"/>
      <c r="I746" s="56"/>
      <c r="J746" s="56"/>
    </row>
    <row r="747" spans="1:10" ht="17.100000000000001" hidden="1" customHeight="1" x14ac:dyDescent="0.25">
      <c r="A747" s="632"/>
      <c r="B747" s="633"/>
      <c r="C747" s="1624"/>
      <c r="D747" s="1625"/>
      <c r="E747" s="75" t="s">
        <v>96</v>
      </c>
      <c r="F747" s="783"/>
      <c r="G747" s="6" t="e">
        <f t="shared" si="123"/>
        <v>#DIV/0!</v>
      </c>
      <c r="H747" s="56"/>
      <c r="I747" s="56"/>
      <c r="J747" s="56"/>
    </row>
    <row r="748" spans="1:10" ht="17.100000000000001" hidden="1" customHeight="1" x14ac:dyDescent="0.25">
      <c r="A748" s="632"/>
      <c r="B748" s="633"/>
      <c r="C748" s="1624"/>
      <c r="D748" s="1625"/>
      <c r="E748" s="75" t="s">
        <v>96</v>
      </c>
      <c r="F748" s="783"/>
      <c r="G748" s="6" t="e">
        <f t="shared" si="123"/>
        <v>#DIV/0!</v>
      </c>
      <c r="H748" s="56"/>
      <c r="I748" s="56"/>
      <c r="J748" s="56"/>
    </row>
    <row r="749" spans="1:10" ht="17.100000000000001" hidden="1" customHeight="1" x14ac:dyDescent="0.25">
      <c r="A749" s="632"/>
      <c r="B749" s="633"/>
      <c r="C749" s="1624"/>
      <c r="D749" s="1625"/>
      <c r="E749" s="75" t="s">
        <v>96</v>
      </c>
      <c r="F749" s="783"/>
      <c r="G749" s="6" t="e">
        <f t="shared" si="123"/>
        <v>#DIV/0!</v>
      </c>
      <c r="H749" s="56"/>
      <c r="I749" s="56"/>
      <c r="J749" s="56"/>
    </row>
    <row r="750" spans="1:10" ht="17.100000000000001" hidden="1" customHeight="1" x14ac:dyDescent="0.25">
      <c r="A750" s="632"/>
      <c r="B750" s="633"/>
      <c r="C750" s="1624"/>
      <c r="D750" s="1625"/>
      <c r="E750" s="75" t="s">
        <v>96</v>
      </c>
      <c r="F750" s="783"/>
      <c r="G750" s="6" t="e">
        <f t="shared" si="123"/>
        <v>#DIV/0!</v>
      </c>
      <c r="H750" s="56"/>
      <c r="I750" s="56"/>
      <c r="J750" s="56"/>
    </row>
    <row r="751" spans="1:10" ht="17.100000000000001" hidden="1" customHeight="1" x14ac:dyDescent="0.25">
      <c r="A751" s="632"/>
      <c r="B751" s="633"/>
      <c r="C751" s="1624"/>
      <c r="D751" s="1625"/>
      <c r="E751" s="75" t="s">
        <v>96</v>
      </c>
      <c r="F751" s="783"/>
      <c r="G751" s="6" t="e">
        <f t="shared" si="123"/>
        <v>#DIV/0!</v>
      </c>
      <c r="H751" s="56"/>
      <c r="I751" s="56"/>
      <c r="J751" s="56"/>
    </row>
    <row r="752" spans="1:10" ht="17.100000000000001" hidden="1" customHeight="1" x14ac:dyDescent="0.25">
      <c r="A752" s="632"/>
      <c r="B752" s="633"/>
      <c r="C752" s="1624"/>
      <c r="D752" s="1625"/>
      <c r="E752" s="75" t="s">
        <v>96</v>
      </c>
      <c r="F752" s="783"/>
      <c r="G752" s="6" t="e">
        <f t="shared" si="123"/>
        <v>#DIV/0!</v>
      </c>
      <c r="H752" s="56"/>
      <c r="I752" s="56"/>
      <c r="J752" s="56"/>
    </row>
    <row r="753" spans="1:10" ht="17.100000000000001" hidden="1" customHeight="1" x14ac:dyDescent="0.25">
      <c r="A753" s="632"/>
      <c r="B753" s="633"/>
      <c r="C753" s="1718"/>
      <c r="D753" s="1719"/>
      <c r="E753" s="75" t="s">
        <v>96</v>
      </c>
      <c r="F753" s="783"/>
      <c r="G753" s="6" t="e">
        <f t="shared" si="123"/>
        <v>#DIV/0!</v>
      </c>
      <c r="H753" s="56"/>
      <c r="I753" s="56"/>
      <c r="J753" s="56"/>
    </row>
    <row r="754" spans="1:10" ht="17.100000000000001" hidden="1" customHeight="1" x14ac:dyDescent="0.25">
      <c r="A754" s="31"/>
      <c r="B754" s="1720" t="s">
        <v>910</v>
      </c>
      <c r="C754" s="1720"/>
      <c r="D754" s="1720"/>
      <c r="E754" s="32"/>
      <c r="F754" s="35"/>
      <c r="G754" s="33"/>
      <c r="H754" s="33">
        <f>SUM(H708:H753)</f>
        <v>0</v>
      </c>
      <c r="I754" s="33">
        <f t="shared" ref="I754:J754" si="124">SUM(I708:I753)</f>
        <v>0</v>
      </c>
      <c r="J754" s="33">
        <f t="shared" si="124"/>
        <v>0</v>
      </c>
    </row>
    <row r="755" spans="1:10" ht="17.100000000000001" hidden="1" customHeight="1" x14ac:dyDescent="0.25">
      <c r="A755" s="1084" t="s">
        <v>892</v>
      </c>
      <c r="B755" s="620">
        <v>346</v>
      </c>
      <c r="C755" s="1666" t="s">
        <v>897</v>
      </c>
      <c r="D755" s="1667"/>
      <c r="E755" s="617" t="s">
        <v>117</v>
      </c>
      <c r="F755" s="618" t="s">
        <v>117</v>
      </c>
      <c r="G755" s="619" t="s">
        <v>117</v>
      </c>
      <c r="H755" s="619" t="s">
        <v>117</v>
      </c>
      <c r="I755" s="619" t="s">
        <v>117</v>
      </c>
      <c r="J755" s="619" t="s">
        <v>117</v>
      </c>
    </row>
    <row r="756" spans="1:10" ht="17.100000000000001" hidden="1" customHeight="1" x14ac:dyDescent="0.25">
      <c r="A756" s="632"/>
      <c r="B756" s="633"/>
      <c r="C756" s="1624"/>
      <c r="D756" s="1625"/>
      <c r="E756" s="75" t="s">
        <v>96</v>
      </c>
      <c r="F756" s="60"/>
      <c r="G756" s="6" t="e">
        <f t="shared" ref="G756:G781" si="125">H756/F756</f>
        <v>#DIV/0!</v>
      </c>
      <c r="H756" s="56"/>
      <c r="I756" s="56"/>
      <c r="J756" s="56"/>
    </row>
    <row r="757" spans="1:10" ht="17.100000000000001" hidden="1" customHeight="1" x14ac:dyDescent="0.25">
      <c r="A757" s="632"/>
      <c r="B757" s="633"/>
      <c r="C757" s="1624"/>
      <c r="D757" s="1625"/>
      <c r="E757" s="75" t="s">
        <v>96</v>
      </c>
      <c r="F757" s="60"/>
      <c r="G757" s="6" t="e">
        <f t="shared" si="125"/>
        <v>#DIV/0!</v>
      </c>
      <c r="H757" s="56"/>
      <c r="I757" s="56"/>
      <c r="J757" s="56"/>
    </row>
    <row r="758" spans="1:10" ht="17.100000000000001" hidden="1" customHeight="1" x14ac:dyDescent="0.25">
      <c r="A758" s="632"/>
      <c r="B758" s="633"/>
      <c r="C758" s="1624"/>
      <c r="D758" s="1625"/>
      <c r="E758" s="75" t="s">
        <v>96</v>
      </c>
      <c r="F758" s="60"/>
      <c r="G758" s="6" t="e">
        <f t="shared" si="125"/>
        <v>#DIV/0!</v>
      </c>
      <c r="H758" s="56"/>
      <c r="I758" s="56"/>
      <c r="J758" s="56"/>
    </row>
    <row r="759" spans="1:10" ht="17.100000000000001" hidden="1" customHeight="1" x14ac:dyDescent="0.25">
      <c r="A759" s="632"/>
      <c r="B759" s="633"/>
      <c r="C759" s="1624"/>
      <c r="D759" s="1625"/>
      <c r="E759" s="75" t="s">
        <v>96</v>
      </c>
      <c r="F759" s="60"/>
      <c r="G759" s="6" t="e">
        <f t="shared" si="125"/>
        <v>#DIV/0!</v>
      </c>
      <c r="H759" s="56"/>
      <c r="I759" s="56"/>
      <c r="J759" s="56"/>
    </row>
    <row r="760" spans="1:10" ht="17.100000000000001" hidden="1" customHeight="1" x14ac:dyDescent="0.25">
      <c r="A760" s="632"/>
      <c r="B760" s="633"/>
      <c r="C760" s="1624"/>
      <c r="D760" s="1625"/>
      <c r="E760" s="75" t="s">
        <v>96</v>
      </c>
      <c r="F760" s="60"/>
      <c r="G760" s="6" t="e">
        <f t="shared" si="125"/>
        <v>#DIV/0!</v>
      </c>
      <c r="H760" s="56"/>
      <c r="I760" s="56"/>
      <c r="J760" s="56"/>
    </row>
    <row r="761" spans="1:10" ht="17.100000000000001" hidden="1" customHeight="1" x14ac:dyDescent="0.25">
      <c r="A761" s="632"/>
      <c r="B761" s="633"/>
      <c r="C761" s="1624"/>
      <c r="D761" s="1625"/>
      <c r="E761" s="75" t="s">
        <v>96</v>
      </c>
      <c r="F761" s="60"/>
      <c r="G761" s="6" t="e">
        <f t="shared" si="125"/>
        <v>#DIV/0!</v>
      </c>
      <c r="H761" s="56"/>
      <c r="I761" s="56"/>
      <c r="J761" s="56"/>
    </row>
    <row r="762" spans="1:10" ht="17.100000000000001" hidden="1" customHeight="1" x14ac:dyDescent="0.25">
      <c r="A762" s="632"/>
      <c r="B762" s="633"/>
      <c r="C762" s="1624"/>
      <c r="D762" s="1625"/>
      <c r="E762" s="75" t="s">
        <v>96</v>
      </c>
      <c r="F762" s="60"/>
      <c r="G762" s="6" t="e">
        <f t="shared" si="125"/>
        <v>#DIV/0!</v>
      </c>
      <c r="H762" s="56"/>
      <c r="I762" s="56"/>
      <c r="J762" s="56"/>
    </row>
    <row r="763" spans="1:10" ht="17.100000000000001" hidden="1" customHeight="1" x14ac:dyDescent="0.25">
      <c r="A763" s="632"/>
      <c r="B763" s="633"/>
      <c r="C763" s="1624"/>
      <c r="D763" s="1625"/>
      <c r="E763" s="75" t="s">
        <v>96</v>
      </c>
      <c r="F763" s="60"/>
      <c r="G763" s="6" t="e">
        <f t="shared" si="125"/>
        <v>#DIV/0!</v>
      </c>
      <c r="H763" s="56"/>
      <c r="I763" s="56"/>
      <c r="J763" s="56"/>
    </row>
    <row r="764" spans="1:10" ht="17.100000000000001" hidden="1" customHeight="1" x14ac:dyDescent="0.25">
      <c r="A764" s="632"/>
      <c r="B764" s="633"/>
      <c r="C764" s="1624"/>
      <c r="D764" s="1625"/>
      <c r="E764" s="75" t="s">
        <v>96</v>
      </c>
      <c r="F764" s="60"/>
      <c r="G764" s="6" t="e">
        <f t="shared" si="125"/>
        <v>#DIV/0!</v>
      </c>
      <c r="H764" s="56"/>
      <c r="I764" s="56"/>
      <c r="J764" s="56"/>
    </row>
    <row r="765" spans="1:10" ht="17.100000000000001" hidden="1" customHeight="1" x14ac:dyDescent="0.25">
      <c r="A765" s="632"/>
      <c r="B765" s="633"/>
      <c r="C765" s="1624"/>
      <c r="D765" s="1625"/>
      <c r="E765" s="75" t="s">
        <v>96</v>
      </c>
      <c r="F765" s="60"/>
      <c r="G765" s="6" t="e">
        <f t="shared" si="125"/>
        <v>#DIV/0!</v>
      </c>
      <c r="H765" s="56"/>
      <c r="I765" s="56"/>
      <c r="J765" s="56"/>
    </row>
    <row r="766" spans="1:10" ht="17.100000000000001" hidden="1" customHeight="1" x14ac:dyDescent="0.25">
      <c r="A766" s="632"/>
      <c r="B766" s="633"/>
      <c r="C766" s="1624"/>
      <c r="D766" s="1625"/>
      <c r="E766" s="75" t="s">
        <v>96</v>
      </c>
      <c r="F766" s="60"/>
      <c r="G766" s="6" t="e">
        <f t="shared" si="125"/>
        <v>#DIV/0!</v>
      </c>
      <c r="H766" s="56"/>
      <c r="I766" s="56"/>
      <c r="J766" s="56"/>
    </row>
    <row r="767" spans="1:10" ht="17.100000000000001" hidden="1" customHeight="1" x14ac:dyDescent="0.25">
      <c r="A767" s="632"/>
      <c r="B767" s="633"/>
      <c r="C767" s="1624"/>
      <c r="D767" s="1625"/>
      <c r="E767" s="75" t="s">
        <v>96</v>
      </c>
      <c r="F767" s="60"/>
      <c r="G767" s="6" t="e">
        <f t="shared" si="125"/>
        <v>#DIV/0!</v>
      </c>
      <c r="H767" s="56"/>
      <c r="I767" s="56"/>
      <c r="J767" s="56"/>
    </row>
    <row r="768" spans="1:10" ht="17.100000000000001" hidden="1" customHeight="1" x14ac:dyDescent="0.25">
      <c r="A768" s="632"/>
      <c r="B768" s="633"/>
      <c r="C768" s="1624"/>
      <c r="D768" s="1625"/>
      <c r="E768" s="75" t="s">
        <v>96</v>
      </c>
      <c r="F768" s="60"/>
      <c r="G768" s="6" t="e">
        <f t="shared" si="125"/>
        <v>#DIV/0!</v>
      </c>
      <c r="H768" s="56"/>
      <c r="I768" s="56"/>
      <c r="J768" s="56"/>
    </row>
    <row r="769" spans="1:10" ht="17.100000000000001" hidden="1" customHeight="1" x14ac:dyDescent="0.25">
      <c r="A769" s="632"/>
      <c r="B769" s="633"/>
      <c r="C769" s="1624"/>
      <c r="D769" s="1625"/>
      <c r="E769" s="75" t="s">
        <v>96</v>
      </c>
      <c r="F769" s="60"/>
      <c r="G769" s="6" t="e">
        <f t="shared" si="125"/>
        <v>#DIV/0!</v>
      </c>
      <c r="H769" s="56"/>
      <c r="I769" s="56"/>
      <c r="J769" s="56"/>
    </row>
    <row r="770" spans="1:10" ht="17.100000000000001" hidden="1" customHeight="1" x14ac:dyDescent="0.25">
      <c r="A770" s="632"/>
      <c r="B770" s="633"/>
      <c r="C770" s="1624"/>
      <c r="D770" s="1625"/>
      <c r="E770" s="75" t="s">
        <v>96</v>
      </c>
      <c r="F770" s="60"/>
      <c r="G770" s="6" t="e">
        <f t="shared" si="125"/>
        <v>#DIV/0!</v>
      </c>
      <c r="H770" s="56"/>
      <c r="I770" s="56"/>
      <c r="J770" s="56"/>
    </row>
    <row r="771" spans="1:10" ht="17.100000000000001" hidden="1" customHeight="1" x14ac:dyDescent="0.25">
      <c r="A771" s="632"/>
      <c r="B771" s="633"/>
      <c r="C771" s="1624"/>
      <c r="D771" s="1625"/>
      <c r="E771" s="75" t="s">
        <v>96</v>
      </c>
      <c r="F771" s="60"/>
      <c r="G771" s="6" t="e">
        <f t="shared" si="125"/>
        <v>#DIV/0!</v>
      </c>
      <c r="H771" s="56"/>
      <c r="I771" s="56"/>
      <c r="J771" s="56"/>
    </row>
    <row r="772" spans="1:10" ht="17.100000000000001" hidden="1" customHeight="1" x14ac:dyDescent="0.25">
      <c r="A772" s="632"/>
      <c r="B772" s="633"/>
      <c r="C772" s="1624"/>
      <c r="D772" s="1625"/>
      <c r="E772" s="75" t="s">
        <v>96</v>
      </c>
      <c r="F772" s="60"/>
      <c r="G772" s="6" t="e">
        <f t="shared" si="125"/>
        <v>#DIV/0!</v>
      </c>
      <c r="H772" s="56"/>
      <c r="I772" s="56"/>
      <c r="J772" s="56"/>
    </row>
    <row r="773" spans="1:10" ht="17.100000000000001" hidden="1" customHeight="1" x14ac:dyDescent="0.25">
      <c r="A773" s="632"/>
      <c r="B773" s="633"/>
      <c r="C773" s="1624"/>
      <c r="D773" s="1625"/>
      <c r="E773" s="75" t="s">
        <v>96</v>
      </c>
      <c r="F773" s="60"/>
      <c r="G773" s="6" t="e">
        <f t="shared" si="125"/>
        <v>#DIV/0!</v>
      </c>
      <c r="H773" s="56"/>
      <c r="I773" s="56"/>
      <c r="J773" s="56"/>
    </row>
    <row r="774" spans="1:10" ht="17.100000000000001" hidden="1" customHeight="1" x14ac:dyDescent="0.25">
      <c r="A774" s="632"/>
      <c r="B774" s="633"/>
      <c r="C774" s="1624"/>
      <c r="D774" s="1625"/>
      <c r="E774" s="75" t="s">
        <v>96</v>
      </c>
      <c r="F774" s="60"/>
      <c r="G774" s="6" t="e">
        <f t="shared" si="125"/>
        <v>#DIV/0!</v>
      </c>
      <c r="H774" s="56"/>
      <c r="I774" s="56"/>
      <c r="J774" s="56"/>
    </row>
    <row r="775" spans="1:10" ht="17.100000000000001" hidden="1" customHeight="1" x14ac:dyDescent="0.25">
      <c r="A775" s="632"/>
      <c r="B775" s="633"/>
      <c r="C775" s="1624"/>
      <c r="D775" s="1625"/>
      <c r="E775" s="75" t="s">
        <v>96</v>
      </c>
      <c r="F775" s="60"/>
      <c r="G775" s="6" t="e">
        <f t="shared" si="125"/>
        <v>#DIV/0!</v>
      </c>
      <c r="H775" s="56"/>
      <c r="I775" s="56"/>
      <c r="J775" s="56"/>
    </row>
    <row r="776" spans="1:10" ht="17.100000000000001" hidden="1" customHeight="1" x14ac:dyDescent="0.25">
      <c r="A776" s="632"/>
      <c r="B776" s="633"/>
      <c r="C776" s="1624"/>
      <c r="D776" s="1625"/>
      <c r="E776" s="75" t="s">
        <v>96</v>
      </c>
      <c r="F776" s="60"/>
      <c r="G776" s="6" t="e">
        <f t="shared" si="125"/>
        <v>#DIV/0!</v>
      </c>
      <c r="H776" s="56"/>
      <c r="I776" s="56"/>
      <c r="J776" s="56"/>
    </row>
    <row r="777" spans="1:10" ht="17.100000000000001" hidden="1" customHeight="1" x14ac:dyDescent="0.25">
      <c r="A777" s="632"/>
      <c r="B777" s="633"/>
      <c r="C777" s="1624"/>
      <c r="D777" s="1625"/>
      <c r="E777" s="75" t="s">
        <v>96</v>
      </c>
      <c r="F777" s="60"/>
      <c r="G777" s="6" t="e">
        <f t="shared" si="125"/>
        <v>#DIV/0!</v>
      </c>
      <c r="H777" s="56"/>
      <c r="I777" s="56"/>
      <c r="J777" s="56"/>
    </row>
    <row r="778" spans="1:10" ht="17.100000000000001" hidden="1" customHeight="1" x14ac:dyDescent="0.25">
      <c r="A778" s="632"/>
      <c r="B778" s="633"/>
      <c r="C778" s="1624"/>
      <c r="D778" s="1625"/>
      <c r="E778" s="75" t="s">
        <v>96</v>
      </c>
      <c r="F778" s="60"/>
      <c r="G778" s="6" t="e">
        <f t="shared" si="125"/>
        <v>#DIV/0!</v>
      </c>
      <c r="H778" s="56"/>
      <c r="I778" s="56"/>
      <c r="J778" s="56"/>
    </row>
    <row r="779" spans="1:10" ht="17.100000000000001" hidden="1" customHeight="1" x14ac:dyDescent="0.25">
      <c r="A779" s="632"/>
      <c r="B779" s="633"/>
      <c r="C779" s="1624"/>
      <c r="D779" s="1625"/>
      <c r="E779" s="75" t="s">
        <v>96</v>
      </c>
      <c r="F779" s="60"/>
      <c r="G779" s="6" t="e">
        <f t="shared" si="125"/>
        <v>#DIV/0!</v>
      </c>
      <c r="H779" s="56"/>
      <c r="I779" s="56"/>
      <c r="J779" s="56"/>
    </row>
    <row r="780" spans="1:10" ht="17.100000000000001" hidden="1" customHeight="1" x14ac:dyDescent="0.25">
      <c r="A780" s="632"/>
      <c r="B780" s="633"/>
      <c r="C780" s="1624"/>
      <c r="D780" s="1625"/>
      <c r="E780" s="75" t="s">
        <v>96</v>
      </c>
      <c r="F780" s="60"/>
      <c r="G780" s="6" t="e">
        <f t="shared" si="125"/>
        <v>#DIV/0!</v>
      </c>
      <c r="H780" s="56"/>
      <c r="I780" s="56"/>
      <c r="J780" s="56"/>
    </row>
    <row r="781" spans="1:10" ht="17.100000000000001" hidden="1" customHeight="1" x14ac:dyDescent="0.25">
      <c r="A781" s="632"/>
      <c r="B781" s="633"/>
      <c r="C781" s="1624"/>
      <c r="D781" s="1625"/>
      <c r="E781" s="75" t="s">
        <v>96</v>
      </c>
      <c r="F781" s="60"/>
      <c r="G781" s="6" t="e">
        <f t="shared" si="125"/>
        <v>#DIV/0!</v>
      </c>
      <c r="H781" s="56"/>
      <c r="I781" s="56"/>
      <c r="J781" s="56"/>
    </row>
    <row r="782" spans="1:10" ht="17.100000000000001" hidden="1" customHeight="1" x14ac:dyDescent="0.25">
      <c r="A782" s="632"/>
      <c r="B782" s="1089"/>
      <c r="C782" s="1642"/>
      <c r="D782" s="1642"/>
      <c r="E782" s="75" t="s">
        <v>96</v>
      </c>
      <c r="F782" s="60"/>
      <c r="G782" s="6" t="e">
        <f t="shared" ref="G782:G787" si="126">H782/F782</f>
        <v>#DIV/0!</v>
      </c>
      <c r="H782" s="56"/>
      <c r="I782" s="56"/>
      <c r="J782" s="56"/>
    </row>
    <row r="783" spans="1:10" ht="17.100000000000001" hidden="1" customHeight="1" x14ac:dyDescent="0.25">
      <c r="A783" s="632"/>
      <c r="B783" s="1089"/>
      <c r="C783" s="1642"/>
      <c r="D783" s="1642"/>
      <c r="E783" s="75" t="s">
        <v>96</v>
      </c>
      <c r="F783" s="60"/>
      <c r="G783" s="6" t="e">
        <f t="shared" si="126"/>
        <v>#DIV/0!</v>
      </c>
      <c r="H783" s="56"/>
      <c r="I783" s="56"/>
      <c r="J783" s="56"/>
    </row>
    <row r="784" spans="1:10" ht="17.100000000000001" hidden="1" customHeight="1" x14ac:dyDescent="0.25">
      <c r="A784" s="632"/>
      <c r="B784" s="1089"/>
      <c r="C784" s="1642"/>
      <c r="D784" s="1642"/>
      <c r="E784" s="75" t="s">
        <v>96</v>
      </c>
      <c r="F784" s="60"/>
      <c r="G784" s="6" t="e">
        <f t="shared" si="126"/>
        <v>#DIV/0!</v>
      </c>
      <c r="H784" s="56"/>
      <c r="I784" s="56"/>
      <c r="J784" s="56"/>
    </row>
    <row r="785" spans="1:10" ht="17.100000000000001" hidden="1" customHeight="1" x14ac:dyDescent="0.25">
      <c r="A785" s="632"/>
      <c r="B785" s="1089"/>
      <c r="C785" s="1642"/>
      <c r="D785" s="1642"/>
      <c r="E785" s="75" t="s">
        <v>96</v>
      </c>
      <c r="F785" s="60"/>
      <c r="G785" s="6" t="e">
        <f t="shared" si="126"/>
        <v>#DIV/0!</v>
      </c>
      <c r="H785" s="56"/>
      <c r="I785" s="56"/>
      <c r="J785" s="56"/>
    </row>
    <row r="786" spans="1:10" ht="17.100000000000001" hidden="1" customHeight="1" x14ac:dyDescent="0.25">
      <c r="A786" s="632"/>
      <c r="B786" s="1089"/>
      <c r="C786" s="1642"/>
      <c r="D786" s="1642"/>
      <c r="E786" s="75" t="s">
        <v>96</v>
      </c>
      <c r="F786" s="60"/>
      <c r="G786" s="6" t="e">
        <f t="shared" si="126"/>
        <v>#DIV/0!</v>
      </c>
      <c r="H786" s="56"/>
      <c r="I786" s="56"/>
      <c r="J786" s="56"/>
    </row>
    <row r="787" spans="1:10" ht="17.100000000000001" hidden="1" customHeight="1" x14ac:dyDescent="0.25">
      <c r="A787" s="632"/>
      <c r="B787" s="1089"/>
      <c r="C787" s="1642"/>
      <c r="D787" s="1642"/>
      <c r="E787" s="75" t="s">
        <v>96</v>
      </c>
      <c r="F787" s="60"/>
      <c r="G787" s="6" t="e">
        <f t="shared" si="126"/>
        <v>#DIV/0!</v>
      </c>
      <c r="H787" s="56"/>
      <c r="I787" s="56"/>
      <c r="J787" s="56"/>
    </row>
    <row r="788" spans="1:10" ht="17.100000000000001" hidden="1" customHeight="1" x14ac:dyDescent="0.25">
      <c r="A788" s="31"/>
      <c r="B788" s="1643" t="s">
        <v>900</v>
      </c>
      <c r="C788" s="1644"/>
      <c r="D788" s="1645"/>
      <c r="E788" s="32"/>
      <c r="F788" s="35"/>
      <c r="G788" s="33"/>
      <c r="H788" s="33">
        <f>SUM(H756:H787)</f>
        <v>0</v>
      </c>
      <c r="I788" s="33">
        <f t="shared" ref="I788:J788" si="127">SUM(I756:I787)</f>
        <v>0</v>
      </c>
      <c r="J788" s="33">
        <f t="shared" si="127"/>
        <v>0</v>
      </c>
    </row>
    <row r="789" spans="1:10" ht="17.100000000000001" hidden="1" customHeight="1" x14ac:dyDescent="0.25">
      <c r="A789" s="1084" t="s">
        <v>903</v>
      </c>
      <c r="B789" s="620">
        <v>346</v>
      </c>
      <c r="C789" s="1666" t="s">
        <v>584</v>
      </c>
      <c r="D789" s="1667"/>
      <c r="E789" s="617" t="s">
        <v>117</v>
      </c>
      <c r="F789" s="618" t="s">
        <v>117</v>
      </c>
      <c r="G789" s="619" t="s">
        <v>117</v>
      </c>
      <c r="H789" s="619" t="s">
        <v>117</v>
      </c>
      <c r="I789" s="619" t="s">
        <v>117</v>
      </c>
      <c r="J789" s="619" t="s">
        <v>117</v>
      </c>
    </row>
    <row r="790" spans="1:10" ht="17.100000000000001" hidden="1" customHeight="1" x14ac:dyDescent="0.25">
      <c r="A790" s="632"/>
      <c r="B790" s="633"/>
      <c r="C790" s="1624"/>
      <c r="D790" s="1625"/>
      <c r="E790" s="75" t="s">
        <v>96</v>
      </c>
      <c r="F790" s="60"/>
      <c r="G790" s="6" t="e">
        <f t="shared" ref="G790" si="128">H790/F790</f>
        <v>#DIV/0!</v>
      </c>
      <c r="H790" s="56"/>
      <c r="I790" s="56"/>
      <c r="J790" s="56"/>
    </row>
    <row r="791" spans="1:10" ht="17.100000000000001" hidden="1" customHeight="1" x14ac:dyDescent="0.25">
      <c r="A791" s="632"/>
      <c r="B791" s="633"/>
      <c r="C791" s="1624"/>
      <c r="D791" s="1625"/>
      <c r="E791" s="75" t="s">
        <v>96</v>
      </c>
      <c r="F791" s="60"/>
      <c r="G791" s="6" t="e">
        <f t="shared" ref="G791:G817" si="129">H791/F791</f>
        <v>#DIV/0!</v>
      </c>
      <c r="H791" s="56"/>
      <c r="I791" s="56"/>
      <c r="J791" s="56"/>
    </row>
    <row r="792" spans="1:10" ht="17.100000000000001" hidden="1" customHeight="1" x14ac:dyDescent="0.25">
      <c r="A792" s="632"/>
      <c r="B792" s="633"/>
      <c r="C792" s="1624"/>
      <c r="D792" s="1625"/>
      <c r="E792" s="75" t="s">
        <v>96</v>
      </c>
      <c r="F792" s="60"/>
      <c r="G792" s="6" t="e">
        <f t="shared" si="129"/>
        <v>#DIV/0!</v>
      </c>
      <c r="H792" s="56"/>
      <c r="I792" s="56"/>
      <c r="J792" s="56"/>
    </row>
    <row r="793" spans="1:10" ht="17.100000000000001" hidden="1" customHeight="1" x14ac:dyDescent="0.25">
      <c r="A793" s="632"/>
      <c r="B793" s="633"/>
      <c r="C793" s="1624"/>
      <c r="D793" s="1625"/>
      <c r="E793" s="75" t="s">
        <v>96</v>
      </c>
      <c r="F793" s="60"/>
      <c r="G793" s="6" t="e">
        <f t="shared" si="129"/>
        <v>#DIV/0!</v>
      </c>
      <c r="H793" s="56"/>
      <c r="I793" s="56"/>
      <c r="J793" s="56"/>
    </row>
    <row r="794" spans="1:10" ht="17.100000000000001" hidden="1" customHeight="1" x14ac:dyDescent="0.25">
      <c r="A794" s="632"/>
      <c r="B794" s="633"/>
      <c r="C794" s="1624"/>
      <c r="D794" s="1625"/>
      <c r="E794" s="75" t="s">
        <v>96</v>
      </c>
      <c r="F794" s="60"/>
      <c r="G794" s="6" t="e">
        <f t="shared" si="129"/>
        <v>#DIV/0!</v>
      </c>
      <c r="H794" s="56"/>
      <c r="I794" s="56"/>
      <c r="J794" s="56"/>
    </row>
    <row r="795" spans="1:10" ht="17.100000000000001" hidden="1" customHeight="1" x14ac:dyDescent="0.25">
      <c r="A795" s="632"/>
      <c r="B795" s="633"/>
      <c r="C795" s="1624"/>
      <c r="D795" s="1625"/>
      <c r="E795" s="75" t="s">
        <v>96</v>
      </c>
      <c r="F795" s="60"/>
      <c r="G795" s="6" t="e">
        <f t="shared" si="129"/>
        <v>#DIV/0!</v>
      </c>
      <c r="H795" s="56"/>
      <c r="I795" s="56"/>
      <c r="J795" s="56"/>
    </row>
    <row r="796" spans="1:10" ht="17.100000000000001" hidden="1" customHeight="1" x14ac:dyDescent="0.25">
      <c r="A796" s="632"/>
      <c r="B796" s="633"/>
      <c r="C796" s="1624"/>
      <c r="D796" s="1625"/>
      <c r="E796" s="75" t="s">
        <v>96</v>
      </c>
      <c r="F796" s="60"/>
      <c r="G796" s="6" t="e">
        <f t="shared" si="129"/>
        <v>#DIV/0!</v>
      </c>
      <c r="H796" s="56"/>
      <c r="I796" s="56"/>
      <c r="J796" s="56"/>
    </row>
    <row r="797" spans="1:10" ht="17.100000000000001" hidden="1" customHeight="1" x14ac:dyDescent="0.25">
      <c r="A797" s="632"/>
      <c r="B797" s="633"/>
      <c r="C797" s="1624"/>
      <c r="D797" s="1625"/>
      <c r="E797" s="75" t="s">
        <v>96</v>
      </c>
      <c r="F797" s="60"/>
      <c r="G797" s="6" t="e">
        <f t="shared" si="129"/>
        <v>#DIV/0!</v>
      </c>
      <c r="H797" s="56"/>
      <c r="I797" s="56"/>
      <c r="J797" s="56"/>
    </row>
    <row r="798" spans="1:10" ht="17.100000000000001" hidden="1" customHeight="1" x14ac:dyDescent="0.25">
      <c r="A798" s="632"/>
      <c r="B798" s="633"/>
      <c r="C798" s="1624"/>
      <c r="D798" s="1625"/>
      <c r="E798" s="75" t="s">
        <v>96</v>
      </c>
      <c r="F798" s="60"/>
      <c r="G798" s="6" t="e">
        <f t="shared" si="129"/>
        <v>#DIV/0!</v>
      </c>
      <c r="H798" s="56"/>
      <c r="I798" s="56"/>
      <c r="J798" s="56"/>
    </row>
    <row r="799" spans="1:10" ht="17.100000000000001" hidden="1" customHeight="1" x14ac:dyDescent="0.25">
      <c r="A799" s="632"/>
      <c r="B799" s="633"/>
      <c r="C799" s="1624"/>
      <c r="D799" s="1625"/>
      <c r="E799" s="75" t="s">
        <v>96</v>
      </c>
      <c r="F799" s="60"/>
      <c r="G799" s="6" t="e">
        <f t="shared" si="129"/>
        <v>#DIV/0!</v>
      </c>
      <c r="H799" s="56"/>
      <c r="I799" s="56"/>
      <c r="J799" s="56"/>
    </row>
    <row r="800" spans="1:10" ht="17.100000000000001" hidden="1" customHeight="1" x14ac:dyDescent="0.25">
      <c r="A800" s="632"/>
      <c r="B800" s="633"/>
      <c r="C800" s="1624"/>
      <c r="D800" s="1625"/>
      <c r="E800" s="75" t="s">
        <v>96</v>
      </c>
      <c r="F800" s="60"/>
      <c r="G800" s="6" t="e">
        <f t="shared" si="129"/>
        <v>#DIV/0!</v>
      </c>
      <c r="H800" s="56"/>
      <c r="I800" s="56"/>
      <c r="J800" s="56"/>
    </row>
    <row r="801" spans="1:10" ht="17.100000000000001" hidden="1" customHeight="1" x14ac:dyDescent="0.25">
      <c r="A801" s="632"/>
      <c r="B801" s="633"/>
      <c r="C801" s="1624"/>
      <c r="D801" s="1625"/>
      <c r="E801" s="75" t="s">
        <v>96</v>
      </c>
      <c r="F801" s="60"/>
      <c r="G801" s="6" t="e">
        <f t="shared" si="129"/>
        <v>#DIV/0!</v>
      </c>
      <c r="H801" s="56"/>
      <c r="I801" s="56"/>
      <c r="J801" s="56"/>
    </row>
    <row r="802" spans="1:10" ht="17.100000000000001" hidden="1" customHeight="1" x14ac:dyDescent="0.25">
      <c r="A802" s="632"/>
      <c r="B802" s="633"/>
      <c r="C802" s="1624"/>
      <c r="D802" s="1625"/>
      <c r="E802" s="75" t="s">
        <v>96</v>
      </c>
      <c r="F802" s="60"/>
      <c r="G802" s="6" t="e">
        <f t="shared" si="129"/>
        <v>#DIV/0!</v>
      </c>
      <c r="H802" s="56"/>
      <c r="I802" s="56"/>
      <c r="J802" s="56"/>
    </row>
    <row r="803" spans="1:10" ht="17.100000000000001" hidden="1" customHeight="1" x14ac:dyDescent="0.25">
      <c r="A803" s="632"/>
      <c r="B803" s="633"/>
      <c r="C803" s="1624"/>
      <c r="D803" s="1625"/>
      <c r="E803" s="75" t="s">
        <v>96</v>
      </c>
      <c r="F803" s="60"/>
      <c r="G803" s="6" t="e">
        <f t="shared" si="129"/>
        <v>#DIV/0!</v>
      </c>
      <c r="H803" s="56"/>
      <c r="I803" s="56"/>
      <c r="J803" s="56"/>
    </row>
    <row r="804" spans="1:10" ht="17.100000000000001" hidden="1" customHeight="1" x14ac:dyDescent="0.25">
      <c r="A804" s="632"/>
      <c r="B804" s="633"/>
      <c r="C804" s="1624"/>
      <c r="D804" s="1625"/>
      <c r="E804" s="75" t="s">
        <v>96</v>
      </c>
      <c r="F804" s="60"/>
      <c r="G804" s="6" t="e">
        <f t="shared" si="129"/>
        <v>#DIV/0!</v>
      </c>
      <c r="H804" s="56"/>
      <c r="I804" s="56"/>
      <c r="J804" s="56"/>
    </row>
    <row r="805" spans="1:10" ht="17.100000000000001" hidden="1" customHeight="1" x14ac:dyDescent="0.25">
      <c r="A805" s="632"/>
      <c r="B805" s="633"/>
      <c r="C805" s="1624"/>
      <c r="D805" s="1625"/>
      <c r="E805" s="75" t="s">
        <v>96</v>
      </c>
      <c r="F805" s="60"/>
      <c r="G805" s="6" t="e">
        <f t="shared" si="129"/>
        <v>#DIV/0!</v>
      </c>
      <c r="H805" s="56"/>
      <c r="I805" s="56"/>
      <c r="J805" s="56"/>
    </row>
    <row r="806" spans="1:10" ht="17.100000000000001" hidden="1" customHeight="1" x14ac:dyDescent="0.25">
      <c r="A806" s="632"/>
      <c r="B806" s="633"/>
      <c r="C806" s="1624"/>
      <c r="D806" s="1625"/>
      <c r="E806" s="75" t="s">
        <v>96</v>
      </c>
      <c r="F806" s="60"/>
      <c r="G806" s="6" t="e">
        <f t="shared" si="129"/>
        <v>#DIV/0!</v>
      </c>
      <c r="H806" s="56"/>
      <c r="I806" s="56"/>
      <c r="J806" s="56"/>
    </row>
    <row r="807" spans="1:10" ht="17.100000000000001" hidden="1" customHeight="1" x14ac:dyDescent="0.25">
      <c r="A807" s="632"/>
      <c r="B807" s="633"/>
      <c r="C807" s="1624"/>
      <c r="D807" s="1625"/>
      <c r="E807" s="75" t="s">
        <v>96</v>
      </c>
      <c r="F807" s="60"/>
      <c r="G807" s="6" t="e">
        <f t="shared" si="129"/>
        <v>#DIV/0!</v>
      </c>
      <c r="H807" s="56"/>
      <c r="I807" s="56"/>
      <c r="J807" s="56"/>
    </row>
    <row r="808" spans="1:10" ht="17.100000000000001" hidden="1" customHeight="1" x14ac:dyDescent="0.25">
      <c r="A808" s="632"/>
      <c r="B808" s="633"/>
      <c r="C808" s="1624"/>
      <c r="D808" s="1625"/>
      <c r="E808" s="75" t="s">
        <v>96</v>
      </c>
      <c r="F808" s="60"/>
      <c r="G808" s="6" t="e">
        <f t="shared" si="129"/>
        <v>#DIV/0!</v>
      </c>
      <c r="H808" s="56"/>
      <c r="I808" s="56"/>
      <c r="J808" s="56"/>
    </row>
    <row r="809" spans="1:10" ht="17.100000000000001" hidden="1" customHeight="1" x14ac:dyDescent="0.25">
      <c r="A809" s="632"/>
      <c r="B809" s="633"/>
      <c r="C809" s="1624"/>
      <c r="D809" s="1625"/>
      <c r="E809" s="75" t="s">
        <v>96</v>
      </c>
      <c r="F809" s="60"/>
      <c r="G809" s="6" t="e">
        <f t="shared" si="129"/>
        <v>#DIV/0!</v>
      </c>
      <c r="H809" s="56"/>
      <c r="I809" s="56"/>
      <c r="J809" s="56"/>
    </row>
    <row r="810" spans="1:10" ht="17.100000000000001" hidden="1" customHeight="1" x14ac:dyDescent="0.25">
      <c r="A810" s="632"/>
      <c r="B810" s="633"/>
      <c r="C810" s="1624"/>
      <c r="D810" s="1625"/>
      <c r="E810" s="75" t="s">
        <v>96</v>
      </c>
      <c r="F810" s="60"/>
      <c r="G810" s="6" t="e">
        <f t="shared" si="129"/>
        <v>#DIV/0!</v>
      </c>
      <c r="H810" s="56"/>
      <c r="I810" s="56"/>
      <c r="J810" s="56"/>
    </row>
    <row r="811" spans="1:10" ht="17.100000000000001" hidden="1" customHeight="1" x14ac:dyDescent="0.25">
      <c r="A811" s="632"/>
      <c r="B811" s="633"/>
      <c r="C811" s="1624"/>
      <c r="D811" s="1625"/>
      <c r="E811" s="75" t="s">
        <v>96</v>
      </c>
      <c r="F811" s="60"/>
      <c r="G811" s="6" t="e">
        <f t="shared" si="129"/>
        <v>#DIV/0!</v>
      </c>
      <c r="H811" s="56"/>
      <c r="I811" s="56"/>
      <c r="J811" s="56"/>
    </row>
    <row r="812" spans="1:10" ht="17.100000000000001" hidden="1" customHeight="1" x14ac:dyDescent="0.25">
      <c r="A812" s="632"/>
      <c r="B812" s="633"/>
      <c r="C812" s="1624"/>
      <c r="D812" s="1625"/>
      <c r="E812" s="75" t="s">
        <v>96</v>
      </c>
      <c r="F812" s="60"/>
      <c r="G812" s="6" t="e">
        <f t="shared" si="129"/>
        <v>#DIV/0!</v>
      </c>
      <c r="H812" s="56"/>
      <c r="I812" s="56"/>
      <c r="J812" s="56"/>
    </row>
    <row r="813" spans="1:10" ht="17.100000000000001" hidden="1" customHeight="1" x14ac:dyDescent="0.25">
      <c r="A813" s="632"/>
      <c r="B813" s="633"/>
      <c r="C813" s="1624"/>
      <c r="D813" s="1625"/>
      <c r="E813" s="75" t="s">
        <v>96</v>
      </c>
      <c r="F813" s="60"/>
      <c r="G813" s="6" t="e">
        <f t="shared" si="129"/>
        <v>#DIV/0!</v>
      </c>
      <c r="H813" s="56"/>
      <c r="I813" s="56"/>
      <c r="J813" s="56"/>
    </row>
    <row r="814" spans="1:10" ht="17.100000000000001" hidden="1" customHeight="1" x14ac:dyDescent="0.25">
      <c r="A814" s="632"/>
      <c r="B814" s="633"/>
      <c r="C814" s="1624"/>
      <c r="D814" s="1625"/>
      <c r="E814" s="75" t="s">
        <v>96</v>
      </c>
      <c r="F814" s="60"/>
      <c r="G814" s="6" t="e">
        <f t="shared" si="129"/>
        <v>#DIV/0!</v>
      </c>
      <c r="H814" s="56"/>
      <c r="I814" s="56"/>
      <c r="J814" s="56"/>
    </row>
    <row r="815" spans="1:10" ht="17.100000000000001" hidden="1" customHeight="1" x14ac:dyDescent="0.25">
      <c r="A815" s="632"/>
      <c r="B815" s="633"/>
      <c r="C815" s="1624"/>
      <c r="D815" s="1625"/>
      <c r="E815" s="75" t="s">
        <v>96</v>
      </c>
      <c r="F815" s="60"/>
      <c r="G815" s="6" t="e">
        <f t="shared" si="129"/>
        <v>#DIV/0!</v>
      </c>
      <c r="H815" s="56"/>
      <c r="I815" s="56"/>
      <c r="J815" s="56"/>
    </row>
    <row r="816" spans="1:10" ht="17.100000000000001" hidden="1" customHeight="1" x14ac:dyDescent="0.25">
      <c r="A816" s="632"/>
      <c r="B816" s="633"/>
      <c r="C816" s="1624"/>
      <c r="D816" s="1625"/>
      <c r="E816" s="75" t="s">
        <v>96</v>
      </c>
      <c r="F816" s="60"/>
      <c r="G816" s="6" t="e">
        <f t="shared" si="129"/>
        <v>#DIV/0!</v>
      </c>
      <c r="H816" s="56"/>
      <c r="I816" s="56"/>
      <c r="J816" s="56"/>
    </row>
    <row r="817" spans="1:10" ht="17.100000000000001" hidden="1" customHeight="1" x14ac:dyDescent="0.25">
      <c r="A817" s="632"/>
      <c r="B817" s="633"/>
      <c r="C817" s="1624"/>
      <c r="D817" s="1625"/>
      <c r="E817" s="75" t="s">
        <v>96</v>
      </c>
      <c r="F817" s="60"/>
      <c r="G817" s="6" t="e">
        <f t="shared" si="129"/>
        <v>#DIV/0!</v>
      </c>
      <c r="H817" s="56"/>
      <c r="I817" s="56"/>
      <c r="J817" s="56"/>
    </row>
    <row r="818" spans="1:10" ht="17.100000000000001" hidden="1" customHeight="1" x14ac:dyDescent="0.25">
      <c r="A818" s="31"/>
      <c r="B818" s="1643" t="s">
        <v>911</v>
      </c>
      <c r="C818" s="1644"/>
      <c r="D818" s="1645"/>
      <c r="E818" s="32"/>
      <c r="F818" s="35"/>
      <c r="G818" s="33"/>
      <c r="H818" s="33">
        <f>SUM(H790:H817)</f>
        <v>0</v>
      </c>
      <c r="I818" s="33">
        <f t="shared" ref="I818:J818" si="130">SUM(I790:I817)</f>
        <v>0</v>
      </c>
      <c r="J818" s="33">
        <f t="shared" si="130"/>
        <v>0</v>
      </c>
    </row>
    <row r="819" spans="1:10" ht="33.950000000000003" hidden="1" customHeight="1" x14ac:dyDescent="0.25">
      <c r="A819" s="1091" t="s">
        <v>904</v>
      </c>
      <c r="B819" s="620">
        <v>346</v>
      </c>
      <c r="C819" s="1721" t="s">
        <v>73</v>
      </c>
      <c r="D819" s="1722"/>
      <c r="E819" s="617" t="s">
        <v>117</v>
      </c>
      <c r="F819" s="618" t="s">
        <v>117</v>
      </c>
      <c r="G819" s="619" t="s">
        <v>117</v>
      </c>
      <c r="H819" s="619" t="s">
        <v>117</v>
      </c>
      <c r="I819" s="619" t="s">
        <v>117</v>
      </c>
      <c r="J819" s="619" t="s">
        <v>117</v>
      </c>
    </row>
    <row r="820" spans="1:10" ht="17.100000000000001" hidden="1" customHeight="1" x14ac:dyDescent="0.25">
      <c r="A820" s="632"/>
      <c r="B820" s="633"/>
      <c r="C820" s="1624"/>
      <c r="D820" s="1625"/>
      <c r="E820" s="75" t="s">
        <v>96</v>
      </c>
      <c r="F820" s="60"/>
      <c r="G820" s="6" t="e">
        <f t="shared" ref="G820:G844" si="131">H820/F820</f>
        <v>#DIV/0!</v>
      </c>
      <c r="H820" s="56"/>
      <c r="I820" s="56"/>
      <c r="J820" s="56"/>
    </row>
    <row r="821" spans="1:10" ht="17.100000000000001" hidden="1" customHeight="1" x14ac:dyDescent="0.25">
      <c r="A821" s="632"/>
      <c r="B821" s="633"/>
      <c r="C821" s="1624"/>
      <c r="D821" s="1625"/>
      <c r="E821" s="75" t="s">
        <v>96</v>
      </c>
      <c r="F821" s="60"/>
      <c r="G821" s="6" t="e">
        <f t="shared" si="131"/>
        <v>#DIV/0!</v>
      </c>
      <c r="H821" s="56"/>
      <c r="I821" s="56"/>
      <c r="J821" s="56"/>
    </row>
    <row r="822" spans="1:10" ht="17.100000000000001" hidden="1" customHeight="1" x14ac:dyDescent="0.25">
      <c r="A822" s="632"/>
      <c r="B822" s="633"/>
      <c r="C822" s="1624"/>
      <c r="D822" s="1625"/>
      <c r="E822" s="75" t="s">
        <v>96</v>
      </c>
      <c r="F822" s="60"/>
      <c r="G822" s="6" t="e">
        <f t="shared" si="131"/>
        <v>#DIV/0!</v>
      </c>
      <c r="H822" s="56"/>
      <c r="I822" s="56"/>
      <c r="J822" s="56"/>
    </row>
    <row r="823" spans="1:10" ht="17.100000000000001" hidden="1" customHeight="1" x14ac:dyDescent="0.25">
      <c r="A823" s="632"/>
      <c r="B823" s="633"/>
      <c r="C823" s="1624"/>
      <c r="D823" s="1625"/>
      <c r="E823" s="75" t="s">
        <v>96</v>
      </c>
      <c r="F823" s="60"/>
      <c r="G823" s="6" t="e">
        <f t="shared" si="131"/>
        <v>#DIV/0!</v>
      </c>
      <c r="H823" s="56"/>
      <c r="I823" s="56"/>
      <c r="J823" s="56"/>
    </row>
    <row r="824" spans="1:10" ht="17.100000000000001" hidden="1" customHeight="1" x14ac:dyDescent="0.25">
      <c r="A824" s="632"/>
      <c r="B824" s="633"/>
      <c r="C824" s="1624"/>
      <c r="D824" s="1625"/>
      <c r="E824" s="75" t="s">
        <v>96</v>
      </c>
      <c r="F824" s="60"/>
      <c r="G824" s="6" t="e">
        <f t="shared" si="131"/>
        <v>#DIV/0!</v>
      </c>
      <c r="H824" s="56"/>
      <c r="I824" s="56"/>
      <c r="J824" s="56"/>
    </row>
    <row r="825" spans="1:10" ht="17.100000000000001" hidden="1" customHeight="1" x14ac:dyDescent="0.25">
      <c r="A825" s="632"/>
      <c r="B825" s="633"/>
      <c r="C825" s="1624"/>
      <c r="D825" s="1625"/>
      <c r="E825" s="75" t="s">
        <v>96</v>
      </c>
      <c r="F825" s="60"/>
      <c r="G825" s="6" t="e">
        <f t="shared" si="131"/>
        <v>#DIV/0!</v>
      </c>
      <c r="H825" s="56"/>
      <c r="I825" s="56"/>
      <c r="J825" s="56"/>
    </row>
    <row r="826" spans="1:10" ht="17.100000000000001" hidden="1" customHeight="1" x14ac:dyDescent="0.25">
      <c r="A826" s="632"/>
      <c r="B826" s="633"/>
      <c r="C826" s="1624"/>
      <c r="D826" s="1625"/>
      <c r="E826" s="75" t="s">
        <v>96</v>
      </c>
      <c r="F826" s="60"/>
      <c r="G826" s="6" t="e">
        <f t="shared" si="131"/>
        <v>#DIV/0!</v>
      </c>
      <c r="H826" s="56"/>
      <c r="I826" s="56"/>
      <c r="J826" s="56"/>
    </row>
    <row r="827" spans="1:10" ht="17.100000000000001" hidden="1" customHeight="1" x14ac:dyDescent="0.25">
      <c r="A827" s="632"/>
      <c r="B827" s="633"/>
      <c r="C827" s="1624"/>
      <c r="D827" s="1625"/>
      <c r="E827" s="75" t="s">
        <v>96</v>
      </c>
      <c r="F827" s="60"/>
      <c r="G827" s="6" t="e">
        <f t="shared" si="131"/>
        <v>#DIV/0!</v>
      </c>
      <c r="H827" s="56"/>
      <c r="I827" s="56"/>
      <c r="J827" s="56"/>
    </row>
    <row r="828" spans="1:10" ht="17.100000000000001" hidden="1" customHeight="1" x14ac:dyDescent="0.25">
      <c r="A828" s="632"/>
      <c r="B828" s="633"/>
      <c r="C828" s="1624"/>
      <c r="D828" s="1625"/>
      <c r="E828" s="75" t="s">
        <v>96</v>
      </c>
      <c r="F828" s="60"/>
      <c r="G828" s="6" t="e">
        <f t="shared" si="131"/>
        <v>#DIV/0!</v>
      </c>
      <c r="H828" s="56"/>
      <c r="I828" s="56"/>
      <c r="J828" s="56"/>
    </row>
    <row r="829" spans="1:10" ht="17.100000000000001" hidden="1" customHeight="1" x14ac:dyDescent="0.25">
      <c r="A829" s="632"/>
      <c r="B829" s="633"/>
      <c r="C829" s="1624"/>
      <c r="D829" s="1625"/>
      <c r="E829" s="75" t="s">
        <v>96</v>
      </c>
      <c r="F829" s="60"/>
      <c r="G829" s="6" t="e">
        <f t="shared" si="131"/>
        <v>#DIV/0!</v>
      </c>
      <c r="H829" s="56"/>
      <c r="I829" s="56"/>
      <c r="J829" s="56"/>
    </row>
    <row r="830" spans="1:10" ht="17.100000000000001" hidden="1" customHeight="1" x14ac:dyDescent="0.25">
      <c r="A830" s="632"/>
      <c r="B830" s="633"/>
      <c r="C830" s="1624"/>
      <c r="D830" s="1625"/>
      <c r="E830" s="75" t="s">
        <v>96</v>
      </c>
      <c r="F830" s="60"/>
      <c r="G830" s="6" t="e">
        <f t="shared" si="131"/>
        <v>#DIV/0!</v>
      </c>
      <c r="H830" s="56"/>
      <c r="I830" s="56"/>
      <c r="J830" s="56"/>
    </row>
    <row r="831" spans="1:10" ht="17.100000000000001" hidden="1" customHeight="1" x14ac:dyDescent="0.25">
      <c r="A831" s="632"/>
      <c r="B831" s="633"/>
      <c r="C831" s="1624"/>
      <c r="D831" s="1625"/>
      <c r="E831" s="75" t="s">
        <v>96</v>
      </c>
      <c r="F831" s="60"/>
      <c r="G831" s="6" t="e">
        <f t="shared" si="131"/>
        <v>#DIV/0!</v>
      </c>
      <c r="H831" s="56"/>
      <c r="I831" s="56"/>
      <c r="J831" s="56"/>
    </row>
    <row r="832" spans="1:10" ht="17.100000000000001" hidden="1" customHeight="1" x14ac:dyDescent="0.25">
      <c r="A832" s="632"/>
      <c r="B832" s="633"/>
      <c r="C832" s="1624"/>
      <c r="D832" s="1625"/>
      <c r="E832" s="75" t="s">
        <v>96</v>
      </c>
      <c r="F832" s="60"/>
      <c r="G832" s="6" t="e">
        <f t="shared" si="131"/>
        <v>#DIV/0!</v>
      </c>
      <c r="H832" s="56"/>
      <c r="I832" s="56"/>
      <c r="J832" s="56"/>
    </row>
    <row r="833" spans="1:10" ht="17.100000000000001" hidden="1" customHeight="1" x14ac:dyDescent="0.25">
      <c r="A833" s="632"/>
      <c r="B833" s="633"/>
      <c r="C833" s="1624"/>
      <c r="D833" s="1625"/>
      <c r="E833" s="75" t="s">
        <v>96</v>
      </c>
      <c r="F833" s="60"/>
      <c r="G833" s="6" t="e">
        <f t="shared" si="131"/>
        <v>#DIV/0!</v>
      </c>
      <c r="H833" s="56"/>
      <c r="I833" s="56"/>
      <c r="J833" s="56"/>
    </row>
    <row r="834" spans="1:10" ht="17.100000000000001" hidden="1" customHeight="1" x14ac:dyDescent="0.25">
      <c r="A834" s="632"/>
      <c r="B834" s="633"/>
      <c r="C834" s="1624"/>
      <c r="D834" s="1625"/>
      <c r="E834" s="75" t="s">
        <v>96</v>
      </c>
      <c r="F834" s="60"/>
      <c r="G834" s="6" t="e">
        <f t="shared" si="131"/>
        <v>#DIV/0!</v>
      </c>
      <c r="H834" s="56"/>
      <c r="I834" s="56"/>
      <c r="J834" s="56"/>
    </row>
    <row r="835" spans="1:10" ht="17.100000000000001" hidden="1" customHeight="1" x14ac:dyDescent="0.25">
      <c r="A835" s="632"/>
      <c r="B835" s="633"/>
      <c r="C835" s="1624"/>
      <c r="D835" s="1625"/>
      <c r="E835" s="75" t="s">
        <v>96</v>
      </c>
      <c r="F835" s="60"/>
      <c r="G835" s="6" t="e">
        <f t="shared" ref="G835:G839" si="132">H835/F835</f>
        <v>#DIV/0!</v>
      </c>
      <c r="H835" s="56"/>
      <c r="I835" s="56"/>
      <c r="J835" s="56"/>
    </row>
    <row r="836" spans="1:10" ht="17.100000000000001" hidden="1" customHeight="1" x14ac:dyDescent="0.25">
      <c r="A836" s="632"/>
      <c r="B836" s="633"/>
      <c r="C836" s="1624"/>
      <c r="D836" s="1625"/>
      <c r="E836" s="75" t="s">
        <v>96</v>
      </c>
      <c r="F836" s="60"/>
      <c r="G836" s="6" t="e">
        <f t="shared" si="132"/>
        <v>#DIV/0!</v>
      </c>
      <c r="H836" s="56"/>
      <c r="I836" s="56"/>
      <c r="J836" s="56"/>
    </row>
    <row r="837" spans="1:10" ht="17.100000000000001" hidden="1" customHeight="1" x14ac:dyDescent="0.25">
      <c r="A837" s="632"/>
      <c r="B837" s="633"/>
      <c r="C837" s="1624"/>
      <c r="D837" s="1625"/>
      <c r="E837" s="75" t="s">
        <v>96</v>
      </c>
      <c r="F837" s="60"/>
      <c r="G837" s="6" t="e">
        <f t="shared" si="132"/>
        <v>#DIV/0!</v>
      </c>
      <c r="H837" s="56"/>
      <c r="I837" s="56"/>
      <c r="J837" s="56"/>
    </row>
    <row r="838" spans="1:10" ht="17.100000000000001" hidden="1" customHeight="1" x14ac:dyDescent="0.25">
      <c r="A838" s="632"/>
      <c r="B838" s="633"/>
      <c r="C838" s="1624"/>
      <c r="D838" s="1625"/>
      <c r="E838" s="75" t="s">
        <v>96</v>
      </c>
      <c r="F838" s="60"/>
      <c r="G838" s="6" t="e">
        <f t="shared" si="132"/>
        <v>#DIV/0!</v>
      </c>
      <c r="H838" s="56"/>
      <c r="I838" s="56"/>
      <c r="J838" s="56"/>
    </row>
    <row r="839" spans="1:10" ht="17.100000000000001" hidden="1" customHeight="1" x14ac:dyDescent="0.25">
      <c r="A839" s="632"/>
      <c r="B839" s="633"/>
      <c r="C839" s="1624"/>
      <c r="D839" s="1625"/>
      <c r="E839" s="75" t="s">
        <v>96</v>
      </c>
      <c r="F839" s="60"/>
      <c r="G839" s="6" t="e">
        <f t="shared" si="132"/>
        <v>#DIV/0!</v>
      </c>
      <c r="H839" s="56"/>
      <c r="I839" s="56"/>
      <c r="J839" s="56"/>
    </row>
    <row r="840" spans="1:10" ht="17.100000000000001" hidden="1" customHeight="1" x14ac:dyDescent="0.25">
      <c r="A840" s="632"/>
      <c r="B840" s="633"/>
      <c r="C840" s="1624"/>
      <c r="D840" s="1625"/>
      <c r="E840" s="75" t="s">
        <v>96</v>
      </c>
      <c r="F840" s="60"/>
      <c r="G840" s="6" t="e">
        <f t="shared" si="131"/>
        <v>#DIV/0!</v>
      </c>
      <c r="H840" s="56"/>
      <c r="I840" s="56"/>
      <c r="J840" s="56"/>
    </row>
    <row r="841" spans="1:10" ht="17.100000000000001" hidden="1" customHeight="1" x14ac:dyDescent="0.25">
      <c r="A841" s="632"/>
      <c r="B841" s="633"/>
      <c r="C841" s="1624"/>
      <c r="D841" s="1625"/>
      <c r="E841" s="75" t="s">
        <v>96</v>
      </c>
      <c r="F841" s="60"/>
      <c r="G841" s="6" t="e">
        <f t="shared" si="131"/>
        <v>#DIV/0!</v>
      </c>
      <c r="H841" s="56"/>
      <c r="I841" s="56"/>
      <c r="J841" s="56"/>
    </row>
    <row r="842" spans="1:10" ht="17.100000000000001" hidden="1" customHeight="1" x14ac:dyDescent="0.25">
      <c r="A842" s="632"/>
      <c r="B842" s="633"/>
      <c r="C842" s="1624"/>
      <c r="D842" s="1625"/>
      <c r="E842" s="75" t="s">
        <v>96</v>
      </c>
      <c r="F842" s="60"/>
      <c r="G842" s="6" t="e">
        <f t="shared" si="131"/>
        <v>#DIV/0!</v>
      </c>
      <c r="H842" s="56"/>
      <c r="I842" s="56"/>
      <c r="J842" s="56"/>
    </row>
    <row r="843" spans="1:10" ht="17.100000000000001" hidden="1" customHeight="1" x14ac:dyDescent="0.25">
      <c r="A843" s="632"/>
      <c r="B843" s="633"/>
      <c r="C843" s="1624"/>
      <c r="D843" s="1625"/>
      <c r="E843" s="75" t="s">
        <v>96</v>
      </c>
      <c r="F843" s="60"/>
      <c r="G843" s="6" t="e">
        <f t="shared" si="131"/>
        <v>#DIV/0!</v>
      </c>
      <c r="H843" s="56"/>
      <c r="I843" s="56"/>
      <c r="J843" s="56"/>
    </row>
    <row r="844" spans="1:10" ht="17.100000000000001" hidden="1" customHeight="1" x14ac:dyDescent="0.25">
      <c r="A844" s="632"/>
      <c r="B844" s="633"/>
      <c r="C844" s="1624"/>
      <c r="D844" s="1625"/>
      <c r="E844" s="75" t="s">
        <v>96</v>
      </c>
      <c r="F844" s="60"/>
      <c r="G844" s="6" t="e">
        <f t="shared" si="131"/>
        <v>#DIV/0!</v>
      </c>
      <c r="H844" s="56"/>
      <c r="I844" s="56"/>
      <c r="J844" s="56"/>
    </row>
    <row r="845" spans="1:10" ht="17.100000000000001" hidden="1" customHeight="1" x14ac:dyDescent="0.25">
      <c r="A845" s="632"/>
      <c r="B845" s="633"/>
      <c r="C845" s="1624"/>
      <c r="D845" s="1625"/>
      <c r="E845" s="75" t="s">
        <v>96</v>
      </c>
      <c r="F845" s="60"/>
      <c r="G845" s="6" t="e">
        <f t="shared" ref="G845:G846" si="133">H845/F845</f>
        <v>#DIV/0!</v>
      </c>
      <c r="H845" s="56"/>
      <c r="I845" s="56"/>
      <c r="J845" s="56"/>
    </row>
    <row r="846" spans="1:10" ht="17.100000000000001" hidden="1" customHeight="1" x14ac:dyDescent="0.25">
      <c r="A846" s="632"/>
      <c r="B846" s="633"/>
      <c r="C846" s="1624"/>
      <c r="D846" s="1625"/>
      <c r="E846" s="75" t="s">
        <v>96</v>
      </c>
      <c r="F846" s="60"/>
      <c r="G846" s="6" t="e">
        <f t="shared" si="133"/>
        <v>#DIV/0!</v>
      </c>
      <c r="H846" s="56"/>
      <c r="I846" s="56"/>
      <c r="J846" s="56"/>
    </row>
    <row r="847" spans="1:10" ht="17.100000000000001" hidden="1" customHeight="1" x14ac:dyDescent="0.25">
      <c r="A847" s="31"/>
      <c r="B847" s="1643" t="s">
        <v>912</v>
      </c>
      <c r="C847" s="1644"/>
      <c r="D847" s="1645"/>
      <c r="E847" s="32"/>
      <c r="F847" s="35"/>
      <c r="G847" s="33"/>
      <c r="H847" s="33">
        <f>SUM(H820:H846)</f>
        <v>0</v>
      </c>
      <c r="I847" s="33">
        <f t="shared" ref="I847:J847" si="134">SUM(I820:I846)</f>
        <v>0</v>
      </c>
      <c r="J847" s="33">
        <f t="shared" si="134"/>
        <v>0</v>
      </c>
    </row>
    <row r="848" spans="1:10" ht="32.25" hidden="1" customHeight="1" x14ac:dyDescent="0.25">
      <c r="A848" s="1091" t="s">
        <v>905</v>
      </c>
      <c r="B848" s="620">
        <v>346</v>
      </c>
      <c r="C848" s="1721" t="s">
        <v>157</v>
      </c>
      <c r="D848" s="1722"/>
      <c r="E848" s="617" t="s">
        <v>117</v>
      </c>
      <c r="F848" s="618" t="s">
        <v>117</v>
      </c>
      <c r="G848" s="619" t="s">
        <v>117</v>
      </c>
      <c r="H848" s="619" t="s">
        <v>117</v>
      </c>
      <c r="I848" s="619" t="s">
        <v>117</v>
      </c>
      <c r="J848" s="619" t="s">
        <v>117</v>
      </c>
    </row>
    <row r="849" spans="1:10" ht="17.100000000000001" hidden="1" customHeight="1" x14ac:dyDescent="0.25">
      <c r="A849" s="632"/>
      <c r="B849" s="633"/>
      <c r="C849" s="1624"/>
      <c r="D849" s="1625"/>
      <c r="E849" s="75" t="s">
        <v>96</v>
      </c>
      <c r="F849" s="60"/>
      <c r="G849" s="6" t="e">
        <f t="shared" ref="G849:G864" si="135">H849/F849</f>
        <v>#DIV/0!</v>
      </c>
      <c r="H849" s="56"/>
      <c r="I849" s="56"/>
      <c r="J849" s="56"/>
    </row>
    <row r="850" spans="1:10" ht="17.100000000000001" hidden="1" customHeight="1" x14ac:dyDescent="0.25">
      <c r="A850" s="632"/>
      <c r="B850" s="633"/>
      <c r="C850" s="1624"/>
      <c r="D850" s="1625"/>
      <c r="E850" s="75" t="s">
        <v>96</v>
      </c>
      <c r="F850" s="60"/>
      <c r="G850" s="6" t="e">
        <f t="shared" si="135"/>
        <v>#DIV/0!</v>
      </c>
      <c r="H850" s="56"/>
      <c r="I850" s="56"/>
      <c r="J850" s="56"/>
    </row>
    <row r="851" spans="1:10" ht="17.100000000000001" hidden="1" customHeight="1" x14ac:dyDescent="0.25">
      <c r="A851" s="632"/>
      <c r="B851" s="633"/>
      <c r="C851" s="1624"/>
      <c r="D851" s="1625"/>
      <c r="E851" s="75" t="s">
        <v>96</v>
      </c>
      <c r="F851" s="60"/>
      <c r="G851" s="6" t="e">
        <f t="shared" si="135"/>
        <v>#DIV/0!</v>
      </c>
      <c r="H851" s="56"/>
      <c r="I851" s="56"/>
      <c r="J851" s="56"/>
    </row>
    <row r="852" spans="1:10" ht="17.100000000000001" hidden="1" customHeight="1" x14ac:dyDescent="0.25">
      <c r="A852" s="632"/>
      <c r="B852" s="633"/>
      <c r="C852" s="1624"/>
      <c r="D852" s="1625"/>
      <c r="E852" s="75" t="s">
        <v>96</v>
      </c>
      <c r="F852" s="60"/>
      <c r="G852" s="6" t="e">
        <f t="shared" si="135"/>
        <v>#DIV/0!</v>
      </c>
      <c r="H852" s="56"/>
      <c r="I852" s="56"/>
      <c r="J852" s="56"/>
    </row>
    <row r="853" spans="1:10" ht="17.100000000000001" hidden="1" customHeight="1" x14ac:dyDescent="0.25">
      <c r="A853" s="632"/>
      <c r="B853" s="633"/>
      <c r="C853" s="1624"/>
      <c r="D853" s="1625"/>
      <c r="E853" s="75" t="s">
        <v>96</v>
      </c>
      <c r="F853" s="60"/>
      <c r="G853" s="6" t="e">
        <f t="shared" si="135"/>
        <v>#DIV/0!</v>
      </c>
      <c r="H853" s="56"/>
      <c r="I853" s="56"/>
      <c r="J853" s="56"/>
    </row>
    <row r="854" spans="1:10" ht="17.100000000000001" hidden="1" customHeight="1" x14ac:dyDescent="0.25">
      <c r="A854" s="632"/>
      <c r="B854" s="633"/>
      <c r="C854" s="1624"/>
      <c r="D854" s="1625"/>
      <c r="E854" s="75" t="s">
        <v>96</v>
      </c>
      <c r="F854" s="60"/>
      <c r="G854" s="6" t="e">
        <f t="shared" si="135"/>
        <v>#DIV/0!</v>
      </c>
      <c r="H854" s="56"/>
      <c r="I854" s="56"/>
      <c r="J854" s="56"/>
    </row>
    <row r="855" spans="1:10" ht="17.100000000000001" hidden="1" customHeight="1" x14ac:dyDescent="0.25">
      <c r="A855" s="632"/>
      <c r="B855" s="633"/>
      <c r="C855" s="1624"/>
      <c r="D855" s="1625"/>
      <c r="E855" s="75" t="s">
        <v>96</v>
      </c>
      <c r="F855" s="60"/>
      <c r="G855" s="6" t="e">
        <f t="shared" si="135"/>
        <v>#DIV/0!</v>
      </c>
      <c r="H855" s="56"/>
      <c r="I855" s="56"/>
      <c r="J855" s="56"/>
    </row>
    <row r="856" spans="1:10" ht="17.100000000000001" hidden="1" customHeight="1" x14ac:dyDescent="0.25">
      <c r="A856" s="632"/>
      <c r="B856" s="633"/>
      <c r="C856" s="1624"/>
      <c r="D856" s="1625"/>
      <c r="E856" s="75" t="s">
        <v>96</v>
      </c>
      <c r="F856" s="60"/>
      <c r="G856" s="6" t="e">
        <f t="shared" si="135"/>
        <v>#DIV/0!</v>
      </c>
      <c r="H856" s="56"/>
      <c r="I856" s="56"/>
      <c r="J856" s="56"/>
    </row>
    <row r="857" spans="1:10" ht="17.100000000000001" hidden="1" customHeight="1" x14ac:dyDescent="0.25">
      <c r="A857" s="632"/>
      <c r="B857" s="633"/>
      <c r="C857" s="1624"/>
      <c r="D857" s="1625"/>
      <c r="E857" s="75" t="s">
        <v>96</v>
      </c>
      <c r="F857" s="60"/>
      <c r="G857" s="6" t="e">
        <f t="shared" si="135"/>
        <v>#DIV/0!</v>
      </c>
      <c r="H857" s="56"/>
      <c r="I857" s="56"/>
      <c r="J857" s="56"/>
    </row>
    <row r="858" spans="1:10" ht="17.100000000000001" hidden="1" customHeight="1" x14ac:dyDescent="0.25">
      <c r="A858" s="632"/>
      <c r="B858" s="633"/>
      <c r="C858" s="1624"/>
      <c r="D858" s="1625"/>
      <c r="E858" s="75" t="s">
        <v>96</v>
      </c>
      <c r="F858" s="60"/>
      <c r="G858" s="6" t="e">
        <f t="shared" si="135"/>
        <v>#DIV/0!</v>
      </c>
      <c r="H858" s="56"/>
      <c r="I858" s="56"/>
      <c r="J858" s="56"/>
    </row>
    <row r="859" spans="1:10" ht="17.100000000000001" hidden="1" customHeight="1" x14ac:dyDescent="0.25">
      <c r="A859" s="632"/>
      <c r="B859" s="633"/>
      <c r="C859" s="1624"/>
      <c r="D859" s="1625"/>
      <c r="E859" s="75" t="s">
        <v>96</v>
      </c>
      <c r="F859" s="60"/>
      <c r="G859" s="6" t="e">
        <f t="shared" si="135"/>
        <v>#DIV/0!</v>
      </c>
      <c r="H859" s="56"/>
      <c r="I859" s="56"/>
      <c r="J859" s="56"/>
    </row>
    <row r="860" spans="1:10" ht="17.100000000000001" hidden="1" customHeight="1" x14ac:dyDescent="0.25">
      <c r="A860" s="632"/>
      <c r="B860" s="633"/>
      <c r="C860" s="1624"/>
      <c r="D860" s="1625"/>
      <c r="E860" s="75" t="s">
        <v>96</v>
      </c>
      <c r="F860" s="60"/>
      <c r="G860" s="6" t="e">
        <f t="shared" si="135"/>
        <v>#DIV/0!</v>
      </c>
      <c r="H860" s="56"/>
      <c r="I860" s="56"/>
      <c r="J860" s="56"/>
    </row>
    <row r="861" spans="1:10" ht="17.100000000000001" hidden="1" customHeight="1" x14ac:dyDescent="0.25">
      <c r="A861" s="632"/>
      <c r="B861" s="633"/>
      <c r="C861" s="1624"/>
      <c r="D861" s="1625"/>
      <c r="E861" s="75" t="s">
        <v>96</v>
      </c>
      <c r="F861" s="60"/>
      <c r="G861" s="6" t="e">
        <f t="shared" si="135"/>
        <v>#DIV/0!</v>
      </c>
      <c r="H861" s="56"/>
      <c r="I861" s="56"/>
      <c r="J861" s="56"/>
    </row>
    <row r="862" spans="1:10" ht="17.100000000000001" hidden="1" customHeight="1" x14ac:dyDescent="0.25">
      <c r="A862" s="632"/>
      <c r="B862" s="633"/>
      <c r="C862" s="1624"/>
      <c r="D862" s="1625"/>
      <c r="E862" s="75" t="s">
        <v>96</v>
      </c>
      <c r="F862" s="60"/>
      <c r="G862" s="6" t="e">
        <f t="shared" si="135"/>
        <v>#DIV/0!</v>
      </c>
      <c r="H862" s="56"/>
      <c r="I862" s="56"/>
      <c r="J862" s="56"/>
    </row>
    <row r="863" spans="1:10" ht="17.100000000000001" hidden="1" customHeight="1" x14ac:dyDescent="0.25">
      <c r="A863" s="632"/>
      <c r="B863" s="633"/>
      <c r="C863" s="1624"/>
      <c r="D863" s="1625"/>
      <c r="E863" s="75" t="s">
        <v>96</v>
      </c>
      <c r="F863" s="60"/>
      <c r="G863" s="6" t="e">
        <f t="shared" si="135"/>
        <v>#DIV/0!</v>
      </c>
      <c r="H863" s="56"/>
      <c r="I863" s="56"/>
      <c r="J863" s="56"/>
    </row>
    <row r="864" spans="1:10" ht="17.100000000000001" hidden="1" customHeight="1" x14ac:dyDescent="0.25">
      <c r="A864" s="632"/>
      <c r="B864" s="633"/>
      <c r="C864" s="636"/>
      <c r="D864" s="637"/>
      <c r="E864" s="75" t="s">
        <v>96</v>
      </c>
      <c r="F864" s="60"/>
      <c r="G864" s="6" t="e">
        <f t="shared" si="135"/>
        <v>#DIV/0!</v>
      </c>
      <c r="H864" s="56"/>
      <c r="I864" s="56"/>
      <c r="J864" s="56"/>
    </row>
    <row r="865" spans="1:11" ht="17.100000000000001" hidden="1" customHeight="1" x14ac:dyDescent="0.25">
      <c r="A865" s="1093"/>
      <c r="B865" s="2087" t="s">
        <v>913</v>
      </c>
      <c r="C865" s="2088"/>
      <c r="D865" s="2089"/>
      <c r="E865" s="1094"/>
      <c r="F865" s="1095"/>
      <c r="G865" s="1096"/>
      <c r="H865" s="1096">
        <f>SUM(H849:H864)</f>
        <v>0</v>
      </c>
      <c r="I865" s="1096">
        <f t="shared" ref="I865" si="136">SUM(I849:I864)</f>
        <v>0</v>
      </c>
      <c r="J865" s="1096">
        <f t="shared" ref="J865" si="137">SUM(J849:J864)</f>
        <v>0</v>
      </c>
    </row>
    <row r="866" spans="1:11" ht="17.100000000000001" hidden="1" customHeight="1" x14ac:dyDescent="0.25">
      <c r="A866" s="1061"/>
      <c r="B866" s="1713" t="s">
        <v>594</v>
      </c>
      <c r="C866" s="1713"/>
      <c r="D866" s="1713"/>
      <c r="E866" s="1062"/>
      <c r="F866" s="1063"/>
      <c r="G866" s="971"/>
      <c r="H866" s="971">
        <f>H706+H754+H788+H818+H847+H865</f>
        <v>0</v>
      </c>
      <c r="I866" s="971">
        <f t="shared" ref="I866:J866" si="138">I706+I754+I788+I818+I847+I865</f>
        <v>0</v>
      </c>
      <c r="J866" s="971">
        <f t="shared" si="138"/>
        <v>0</v>
      </c>
      <c r="K866" s="784" t="s">
        <v>653</v>
      </c>
    </row>
    <row r="867" spans="1:11" ht="68.099999999999994" hidden="1" customHeight="1" x14ac:dyDescent="0.25">
      <c r="A867" s="1097" t="s">
        <v>914</v>
      </c>
      <c r="B867" s="1098">
        <v>347</v>
      </c>
      <c r="C867" s="1767" t="s">
        <v>802</v>
      </c>
      <c r="D867" s="1768"/>
      <c r="E867" s="1099" t="s">
        <v>117</v>
      </c>
      <c r="F867" s="1100" t="s">
        <v>117</v>
      </c>
      <c r="G867" s="1101" t="s">
        <v>117</v>
      </c>
      <c r="H867" s="1101" t="s">
        <v>117</v>
      </c>
      <c r="I867" s="1101" t="s">
        <v>117</v>
      </c>
      <c r="J867" s="1101" t="s">
        <v>117</v>
      </c>
      <c r="K867" s="784"/>
    </row>
    <row r="868" spans="1:11" ht="17.100000000000001" hidden="1" customHeight="1" x14ac:dyDescent="0.25">
      <c r="A868" s="632"/>
      <c r="B868" s="633"/>
      <c r="C868" s="1624"/>
      <c r="D868" s="1625"/>
      <c r="E868" s="75" t="s">
        <v>96</v>
      </c>
      <c r="F868" s="783"/>
      <c r="G868" s="6" t="e">
        <f t="shared" ref="G868:G914" si="139">H868/F868</f>
        <v>#DIV/0!</v>
      </c>
      <c r="H868" s="56"/>
      <c r="I868" s="56"/>
      <c r="J868" s="56"/>
      <c r="K868" s="784"/>
    </row>
    <row r="869" spans="1:11" ht="17.100000000000001" hidden="1" customHeight="1" x14ac:dyDescent="0.25">
      <c r="A869" s="632"/>
      <c r="B869" s="633"/>
      <c r="C869" s="1624"/>
      <c r="D869" s="1625"/>
      <c r="E869" s="75" t="s">
        <v>96</v>
      </c>
      <c r="F869" s="783"/>
      <c r="G869" s="6" t="e">
        <f t="shared" ref="G869:G905" si="140">H869/F869</f>
        <v>#DIV/0!</v>
      </c>
      <c r="H869" s="56"/>
      <c r="I869" s="56"/>
      <c r="J869" s="56"/>
      <c r="K869" s="784"/>
    </row>
    <row r="870" spans="1:11" ht="17.100000000000001" hidden="1" customHeight="1" x14ac:dyDescent="0.25">
      <c r="A870" s="632"/>
      <c r="B870" s="633"/>
      <c r="C870" s="1624"/>
      <c r="D870" s="1625"/>
      <c r="E870" s="75" t="s">
        <v>96</v>
      </c>
      <c r="F870" s="783"/>
      <c r="G870" s="6" t="e">
        <f t="shared" si="140"/>
        <v>#DIV/0!</v>
      </c>
      <c r="H870" s="56"/>
      <c r="I870" s="56"/>
      <c r="J870" s="56"/>
      <c r="K870" s="784"/>
    </row>
    <row r="871" spans="1:11" ht="17.100000000000001" hidden="1" customHeight="1" x14ac:dyDescent="0.25">
      <c r="A871" s="632"/>
      <c r="B871" s="633"/>
      <c r="C871" s="1624"/>
      <c r="D871" s="1625"/>
      <c r="E871" s="75" t="s">
        <v>96</v>
      </c>
      <c r="F871" s="783"/>
      <c r="G871" s="6" t="e">
        <f t="shared" si="140"/>
        <v>#DIV/0!</v>
      </c>
      <c r="H871" s="56"/>
      <c r="I871" s="56"/>
      <c r="J871" s="56"/>
      <c r="K871" s="784"/>
    </row>
    <row r="872" spans="1:11" ht="17.100000000000001" hidden="1" customHeight="1" x14ac:dyDescent="0.25">
      <c r="A872" s="632"/>
      <c r="B872" s="633"/>
      <c r="C872" s="1624"/>
      <c r="D872" s="1625"/>
      <c r="E872" s="75" t="s">
        <v>96</v>
      </c>
      <c r="F872" s="783"/>
      <c r="G872" s="6" t="e">
        <f t="shared" ref="G872:G890" si="141">H872/F872</f>
        <v>#DIV/0!</v>
      </c>
      <c r="H872" s="56"/>
      <c r="I872" s="56"/>
      <c r="J872" s="56"/>
      <c r="K872" s="784"/>
    </row>
    <row r="873" spans="1:11" ht="17.100000000000001" hidden="1" customHeight="1" x14ac:dyDescent="0.25">
      <c r="A873" s="632"/>
      <c r="B873" s="633"/>
      <c r="C873" s="1624"/>
      <c r="D873" s="1625"/>
      <c r="E873" s="75" t="s">
        <v>96</v>
      </c>
      <c r="F873" s="783"/>
      <c r="G873" s="6" t="e">
        <f t="shared" si="141"/>
        <v>#DIV/0!</v>
      </c>
      <c r="H873" s="56"/>
      <c r="I873" s="56"/>
      <c r="J873" s="56"/>
      <c r="K873" s="784"/>
    </row>
    <row r="874" spans="1:11" ht="17.100000000000001" hidden="1" customHeight="1" x14ac:dyDescent="0.25">
      <c r="A874" s="632"/>
      <c r="B874" s="633"/>
      <c r="C874" s="1624"/>
      <c r="D874" s="1625"/>
      <c r="E874" s="75" t="s">
        <v>96</v>
      </c>
      <c r="F874" s="783"/>
      <c r="G874" s="6" t="e">
        <f t="shared" si="141"/>
        <v>#DIV/0!</v>
      </c>
      <c r="H874" s="56"/>
      <c r="I874" s="56"/>
      <c r="J874" s="56"/>
      <c r="K874" s="784"/>
    </row>
    <row r="875" spans="1:11" ht="17.100000000000001" hidden="1" customHeight="1" x14ac:dyDescent="0.25">
      <c r="A875" s="632"/>
      <c r="B875" s="633"/>
      <c r="C875" s="1624"/>
      <c r="D875" s="1625"/>
      <c r="E875" s="75" t="s">
        <v>96</v>
      </c>
      <c r="F875" s="783"/>
      <c r="G875" s="6" t="e">
        <f t="shared" si="141"/>
        <v>#DIV/0!</v>
      </c>
      <c r="H875" s="56"/>
      <c r="I875" s="56"/>
      <c r="J875" s="56"/>
      <c r="K875" s="784"/>
    </row>
    <row r="876" spans="1:11" ht="17.100000000000001" hidden="1" customHeight="1" x14ac:dyDescent="0.25">
      <c r="A876" s="632"/>
      <c r="B876" s="633"/>
      <c r="C876" s="1624"/>
      <c r="D876" s="1625"/>
      <c r="E876" s="75" t="s">
        <v>96</v>
      </c>
      <c r="F876" s="783"/>
      <c r="G876" s="6" t="e">
        <f t="shared" si="141"/>
        <v>#DIV/0!</v>
      </c>
      <c r="H876" s="56"/>
      <c r="I876" s="56"/>
      <c r="J876" s="56"/>
      <c r="K876" s="784"/>
    </row>
    <row r="877" spans="1:11" ht="17.100000000000001" hidden="1" customHeight="1" x14ac:dyDescent="0.25">
      <c r="A877" s="632"/>
      <c r="B877" s="633"/>
      <c r="C877" s="1624"/>
      <c r="D877" s="1625"/>
      <c r="E877" s="75" t="s">
        <v>96</v>
      </c>
      <c r="F877" s="783"/>
      <c r="G877" s="6" t="e">
        <f t="shared" si="141"/>
        <v>#DIV/0!</v>
      </c>
      <c r="H877" s="56"/>
      <c r="I877" s="56"/>
      <c r="J877" s="56"/>
      <c r="K877" s="784"/>
    </row>
    <row r="878" spans="1:11" ht="17.100000000000001" hidden="1" customHeight="1" x14ac:dyDescent="0.25">
      <c r="A878" s="632"/>
      <c r="B878" s="633"/>
      <c r="C878" s="1624"/>
      <c r="D878" s="1625"/>
      <c r="E878" s="75" t="s">
        <v>96</v>
      </c>
      <c r="F878" s="783"/>
      <c r="G878" s="6" t="e">
        <f t="shared" si="141"/>
        <v>#DIV/0!</v>
      </c>
      <c r="H878" s="56"/>
      <c r="I878" s="56"/>
      <c r="J878" s="56"/>
      <c r="K878" s="784"/>
    </row>
    <row r="879" spans="1:11" ht="17.100000000000001" hidden="1" customHeight="1" x14ac:dyDescent="0.25">
      <c r="A879" s="632"/>
      <c r="B879" s="633"/>
      <c r="C879" s="1624"/>
      <c r="D879" s="1625"/>
      <c r="E879" s="75" t="s">
        <v>96</v>
      </c>
      <c r="F879" s="783"/>
      <c r="G879" s="6" t="e">
        <f t="shared" si="141"/>
        <v>#DIV/0!</v>
      </c>
      <c r="H879" s="56"/>
      <c r="I879" s="56"/>
      <c r="J879" s="56"/>
      <c r="K879" s="784"/>
    </row>
    <row r="880" spans="1:11" ht="17.100000000000001" hidden="1" customHeight="1" x14ac:dyDescent="0.25">
      <c r="A880" s="632"/>
      <c r="B880" s="633"/>
      <c r="C880" s="1624"/>
      <c r="D880" s="1625"/>
      <c r="E880" s="75" t="s">
        <v>96</v>
      </c>
      <c r="F880" s="783"/>
      <c r="G880" s="6" t="e">
        <f t="shared" si="141"/>
        <v>#DIV/0!</v>
      </c>
      <c r="H880" s="56"/>
      <c r="I880" s="56"/>
      <c r="J880" s="56"/>
      <c r="K880" s="784"/>
    </row>
    <row r="881" spans="1:11" ht="17.100000000000001" hidden="1" customHeight="1" x14ac:dyDescent="0.25">
      <c r="A881" s="632"/>
      <c r="B881" s="633"/>
      <c r="C881" s="1624"/>
      <c r="D881" s="1625"/>
      <c r="E881" s="75" t="s">
        <v>96</v>
      </c>
      <c r="F881" s="783"/>
      <c r="G881" s="6" t="e">
        <f t="shared" si="141"/>
        <v>#DIV/0!</v>
      </c>
      <c r="H881" s="56"/>
      <c r="I881" s="56"/>
      <c r="J881" s="56"/>
      <c r="K881" s="784"/>
    </row>
    <row r="882" spans="1:11" ht="17.100000000000001" hidden="1" customHeight="1" x14ac:dyDescent="0.25">
      <c r="A882" s="632"/>
      <c r="B882" s="633"/>
      <c r="C882" s="1624"/>
      <c r="D882" s="1625"/>
      <c r="E882" s="75" t="s">
        <v>96</v>
      </c>
      <c r="F882" s="783"/>
      <c r="G882" s="6" t="e">
        <f t="shared" si="141"/>
        <v>#DIV/0!</v>
      </c>
      <c r="H882" s="56"/>
      <c r="I882" s="56"/>
      <c r="J882" s="56"/>
      <c r="K882" s="784"/>
    </row>
    <row r="883" spans="1:11" ht="17.100000000000001" hidden="1" customHeight="1" x14ac:dyDescent="0.25">
      <c r="A883" s="632"/>
      <c r="B883" s="633"/>
      <c r="C883" s="1624"/>
      <c r="D883" s="1625"/>
      <c r="E883" s="75" t="s">
        <v>96</v>
      </c>
      <c r="F883" s="783"/>
      <c r="G883" s="6" t="e">
        <f t="shared" si="141"/>
        <v>#DIV/0!</v>
      </c>
      <c r="H883" s="56"/>
      <c r="I883" s="56"/>
      <c r="J883" s="56"/>
      <c r="K883" s="784"/>
    </row>
    <row r="884" spans="1:11" ht="17.100000000000001" hidden="1" customHeight="1" x14ac:dyDescent="0.25">
      <c r="A884" s="632"/>
      <c r="B884" s="633"/>
      <c r="C884" s="1624"/>
      <c r="D884" s="1625"/>
      <c r="E884" s="75" t="s">
        <v>96</v>
      </c>
      <c r="F884" s="783"/>
      <c r="G884" s="6" t="e">
        <f t="shared" si="141"/>
        <v>#DIV/0!</v>
      </c>
      <c r="H884" s="56"/>
      <c r="I884" s="56"/>
      <c r="J884" s="56"/>
      <c r="K884" s="784"/>
    </row>
    <row r="885" spans="1:11" ht="17.100000000000001" hidden="1" customHeight="1" x14ac:dyDescent="0.25">
      <c r="A885" s="632"/>
      <c r="B885" s="633"/>
      <c r="C885" s="1624"/>
      <c r="D885" s="1625"/>
      <c r="E885" s="75" t="s">
        <v>96</v>
      </c>
      <c r="F885" s="783"/>
      <c r="G885" s="6" t="e">
        <f t="shared" si="141"/>
        <v>#DIV/0!</v>
      </c>
      <c r="H885" s="56"/>
      <c r="I885" s="56"/>
      <c r="J885" s="56"/>
      <c r="K885" s="784"/>
    </row>
    <row r="886" spans="1:11" ht="17.100000000000001" hidden="1" customHeight="1" x14ac:dyDescent="0.25">
      <c r="A886" s="632"/>
      <c r="B886" s="633"/>
      <c r="C886" s="1624"/>
      <c r="D886" s="1625"/>
      <c r="E886" s="75" t="s">
        <v>96</v>
      </c>
      <c r="F886" s="783"/>
      <c r="G886" s="6" t="e">
        <f t="shared" si="141"/>
        <v>#DIV/0!</v>
      </c>
      <c r="H886" s="56"/>
      <c r="I886" s="56"/>
      <c r="J886" s="56"/>
      <c r="K886" s="784"/>
    </row>
    <row r="887" spans="1:11" ht="17.100000000000001" hidden="1" customHeight="1" x14ac:dyDescent="0.25">
      <c r="A887" s="632"/>
      <c r="B887" s="633"/>
      <c r="C887" s="1624"/>
      <c r="D887" s="1625"/>
      <c r="E887" s="75" t="s">
        <v>96</v>
      </c>
      <c r="F887" s="783"/>
      <c r="G887" s="6" t="e">
        <f t="shared" si="141"/>
        <v>#DIV/0!</v>
      </c>
      <c r="H887" s="56"/>
      <c r="I887" s="56"/>
      <c r="J887" s="56"/>
      <c r="K887" s="784"/>
    </row>
    <row r="888" spans="1:11" ht="17.100000000000001" hidden="1" customHeight="1" x14ac:dyDescent="0.25">
      <c r="A888" s="632"/>
      <c r="B888" s="633"/>
      <c r="C888" s="1624"/>
      <c r="D888" s="1625"/>
      <c r="E888" s="75" t="s">
        <v>96</v>
      </c>
      <c r="F888" s="783"/>
      <c r="G888" s="6" t="e">
        <f t="shared" si="141"/>
        <v>#DIV/0!</v>
      </c>
      <c r="H888" s="56"/>
      <c r="I888" s="56"/>
      <c r="J888" s="56"/>
      <c r="K888" s="784"/>
    </row>
    <row r="889" spans="1:11" ht="17.100000000000001" hidden="1" customHeight="1" x14ac:dyDescent="0.25">
      <c r="A889" s="632"/>
      <c r="B889" s="633"/>
      <c r="C889" s="1624"/>
      <c r="D889" s="1625"/>
      <c r="E889" s="75" t="s">
        <v>96</v>
      </c>
      <c r="F889" s="783"/>
      <c r="G889" s="6" t="e">
        <f t="shared" si="141"/>
        <v>#DIV/0!</v>
      </c>
      <c r="H889" s="56"/>
      <c r="I889" s="56"/>
      <c r="J889" s="56"/>
      <c r="K889" s="784"/>
    </row>
    <row r="890" spans="1:11" ht="17.100000000000001" hidden="1" customHeight="1" x14ac:dyDescent="0.25">
      <c r="A890" s="632"/>
      <c r="B890" s="633"/>
      <c r="C890" s="1624"/>
      <c r="D890" s="1625"/>
      <c r="E890" s="75" t="s">
        <v>96</v>
      </c>
      <c r="F890" s="783"/>
      <c r="G890" s="6" t="e">
        <f t="shared" si="141"/>
        <v>#DIV/0!</v>
      </c>
      <c r="H890" s="56"/>
      <c r="I890" s="56"/>
      <c r="J890" s="56"/>
      <c r="K890" s="784"/>
    </row>
    <row r="891" spans="1:11" ht="17.100000000000001" hidden="1" customHeight="1" x14ac:dyDescent="0.25">
      <c r="A891" s="632"/>
      <c r="B891" s="633"/>
      <c r="C891" s="1624"/>
      <c r="D891" s="1625"/>
      <c r="E891" s="75" t="s">
        <v>96</v>
      </c>
      <c r="F891" s="783"/>
      <c r="G891" s="6" t="e">
        <f t="shared" si="140"/>
        <v>#DIV/0!</v>
      </c>
      <c r="H891" s="56"/>
      <c r="I891" s="56"/>
      <c r="J891" s="56"/>
      <c r="K891" s="784"/>
    </row>
    <row r="892" spans="1:11" ht="17.100000000000001" hidden="1" customHeight="1" x14ac:dyDescent="0.25">
      <c r="A892" s="632"/>
      <c r="B892" s="633"/>
      <c r="C892" s="1624"/>
      <c r="D892" s="1625"/>
      <c r="E892" s="75" t="s">
        <v>96</v>
      </c>
      <c r="F892" s="783"/>
      <c r="G892" s="6" t="e">
        <f t="shared" si="140"/>
        <v>#DIV/0!</v>
      </c>
      <c r="H892" s="56"/>
      <c r="I892" s="56"/>
      <c r="J892" s="56"/>
      <c r="K892" s="784"/>
    </row>
    <row r="893" spans="1:11" ht="17.100000000000001" hidden="1" customHeight="1" x14ac:dyDescent="0.25">
      <c r="A893" s="632"/>
      <c r="B893" s="633"/>
      <c r="C893" s="1624"/>
      <c r="D893" s="1625"/>
      <c r="E893" s="75" t="s">
        <v>96</v>
      </c>
      <c r="F893" s="783"/>
      <c r="G893" s="6" t="e">
        <f t="shared" si="140"/>
        <v>#DIV/0!</v>
      </c>
      <c r="H893" s="56"/>
      <c r="I893" s="56"/>
      <c r="J893" s="56"/>
      <c r="K893" s="784"/>
    </row>
    <row r="894" spans="1:11" ht="17.100000000000001" hidden="1" customHeight="1" x14ac:dyDescent="0.25">
      <c r="A894" s="632"/>
      <c r="B894" s="633"/>
      <c r="C894" s="1624"/>
      <c r="D894" s="1625"/>
      <c r="E894" s="75" t="s">
        <v>96</v>
      </c>
      <c r="F894" s="783"/>
      <c r="G894" s="6" t="e">
        <f t="shared" si="140"/>
        <v>#DIV/0!</v>
      </c>
      <c r="H894" s="56"/>
      <c r="I894" s="56"/>
      <c r="J894" s="56"/>
      <c r="K894" s="784"/>
    </row>
    <row r="895" spans="1:11" ht="17.100000000000001" hidden="1" customHeight="1" x14ac:dyDescent="0.25">
      <c r="A895" s="632"/>
      <c r="B895" s="633"/>
      <c r="C895" s="1624"/>
      <c r="D895" s="1625"/>
      <c r="E895" s="75" t="s">
        <v>96</v>
      </c>
      <c r="F895" s="783"/>
      <c r="G895" s="6" t="e">
        <f t="shared" si="140"/>
        <v>#DIV/0!</v>
      </c>
      <c r="H895" s="56"/>
      <c r="I895" s="56"/>
      <c r="J895" s="56"/>
      <c r="K895" s="784"/>
    </row>
    <row r="896" spans="1:11" ht="17.100000000000001" hidden="1" customHeight="1" x14ac:dyDescent="0.25">
      <c r="A896" s="632"/>
      <c r="B896" s="633"/>
      <c r="C896" s="1624"/>
      <c r="D896" s="1625"/>
      <c r="E896" s="75" t="s">
        <v>96</v>
      </c>
      <c r="F896" s="783"/>
      <c r="G896" s="6" t="e">
        <f t="shared" si="140"/>
        <v>#DIV/0!</v>
      </c>
      <c r="H896" s="56"/>
      <c r="I896" s="56"/>
      <c r="J896" s="56"/>
      <c r="K896" s="784"/>
    </row>
    <row r="897" spans="1:11" ht="17.100000000000001" hidden="1" customHeight="1" x14ac:dyDescent="0.25">
      <c r="A897" s="632"/>
      <c r="B897" s="633"/>
      <c r="C897" s="1624"/>
      <c r="D897" s="1625"/>
      <c r="E897" s="75" t="s">
        <v>96</v>
      </c>
      <c r="F897" s="783"/>
      <c r="G897" s="6" t="e">
        <f t="shared" si="140"/>
        <v>#DIV/0!</v>
      </c>
      <c r="H897" s="56"/>
      <c r="I897" s="56"/>
      <c r="J897" s="56"/>
      <c r="K897" s="784"/>
    </row>
    <row r="898" spans="1:11" ht="17.100000000000001" hidden="1" customHeight="1" x14ac:dyDescent="0.25">
      <c r="A898" s="632"/>
      <c r="B898" s="633"/>
      <c r="C898" s="1624"/>
      <c r="D898" s="1625"/>
      <c r="E898" s="75" t="s">
        <v>96</v>
      </c>
      <c r="F898" s="783"/>
      <c r="G898" s="6" t="e">
        <f t="shared" si="140"/>
        <v>#DIV/0!</v>
      </c>
      <c r="H898" s="56"/>
      <c r="I898" s="56"/>
      <c r="J898" s="56"/>
      <c r="K898" s="784"/>
    </row>
    <row r="899" spans="1:11" ht="17.100000000000001" hidden="1" customHeight="1" x14ac:dyDescent="0.25">
      <c r="A899" s="632"/>
      <c r="B899" s="633"/>
      <c r="C899" s="1624"/>
      <c r="D899" s="1625"/>
      <c r="E899" s="75" t="s">
        <v>96</v>
      </c>
      <c r="F899" s="783"/>
      <c r="G899" s="6" t="e">
        <f t="shared" si="140"/>
        <v>#DIV/0!</v>
      </c>
      <c r="H899" s="56"/>
      <c r="I899" s="56"/>
      <c r="J899" s="56"/>
      <c r="K899" s="784"/>
    </row>
    <row r="900" spans="1:11" ht="17.100000000000001" hidden="1" customHeight="1" x14ac:dyDescent="0.25">
      <c r="A900" s="632"/>
      <c r="B900" s="633"/>
      <c r="C900" s="1624"/>
      <c r="D900" s="1625"/>
      <c r="E900" s="75" t="s">
        <v>96</v>
      </c>
      <c r="F900" s="783"/>
      <c r="G900" s="6" t="e">
        <f t="shared" si="140"/>
        <v>#DIV/0!</v>
      </c>
      <c r="H900" s="56"/>
      <c r="I900" s="56"/>
      <c r="J900" s="56"/>
      <c r="K900" s="784"/>
    </row>
    <row r="901" spans="1:11" ht="17.100000000000001" hidden="1" customHeight="1" x14ac:dyDescent="0.25">
      <c r="A901" s="632"/>
      <c r="B901" s="633"/>
      <c r="C901" s="1624"/>
      <c r="D901" s="1625"/>
      <c r="E901" s="75" t="s">
        <v>96</v>
      </c>
      <c r="F901" s="783"/>
      <c r="G901" s="6" t="e">
        <f t="shared" si="140"/>
        <v>#DIV/0!</v>
      </c>
      <c r="H901" s="56"/>
      <c r="I901" s="56"/>
      <c r="J901" s="56"/>
      <c r="K901" s="784"/>
    </row>
    <row r="902" spans="1:11" ht="17.100000000000001" hidden="1" customHeight="1" x14ac:dyDescent="0.25">
      <c r="A902" s="632"/>
      <c r="B902" s="633"/>
      <c r="C902" s="1624"/>
      <c r="D902" s="1625"/>
      <c r="E902" s="75" t="s">
        <v>96</v>
      </c>
      <c r="F902" s="783"/>
      <c r="G902" s="6" t="e">
        <f t="shared" si="140"/>
        <v>#DIV/0!</v>
      </c>
      <c r="H902" s="56"/>
      <c r="I902" s="56"/>
      <c r="J902" s="56"/>
      <c r="K902" s="784"/>
    </row>
    <row r="903" spans="1:11" ht="17.100000000000001" hidden="1" customHeight="1" x14ac:dyDescent="0.25">
      <c r="A903" s="632"/>
      <c r="B903" s="633"/>
      <c r="C903" s="1624"/>
      <c r="D903" s="1625"/>
      <c r="E903" s="75" t="s">
        <v>96</v>
      </c>
      <c r="F903" s="783"/>
      <c r="G903" s="6" t="e">
        <f t="shared" si="140"/>
        <v>#DIV/0!</v>
      </c>
      <c r="H903" s="56"/>
      <c r="I903" s="56"/>
      <c r="J903" s="56"/>
      <c r="K903" s="784"/>
    </row>
    <row r="904" spans="1:11" ht="17.100000000000001" hidden="1" customHeight="1" x14ac:dyDescent="0.25">
      <c r="A904" s="632"/>
      <c r="B904" s="633"/>
      <c r="C904" s="1624"/>
      <c r="D904" s="1625"/>
      <c r="E904" s="75" t="s">
        <v>96</v>
      </c>
      <c r="F904" s="783"/>
      <c r="G904" s="6" t="e">
        <f t="shared" si="140"/>
        <v>#DIV/0!</v>
      </c>
      <c r="H904" s="56"/>
      <c r="I904" s="56"/>
      <c r="J904" s="56"/>
      <c r="K904" s="784"/>
    </row>
    <row r="905" spans="1:11" ht="17.100000000000001" hidden="1" customHeight="1" x14ac:dyDescent="0.25">
      <c r="A905" s="632"/>
      <c r="B905" s="633"/>
      <c r="C905" s="1624"/>
      <c r="D905" s="1625"/>
      <c r="E905" s="75" t="s">
        <v>96</v>
      </c>
      <c r="F905" s="783"/>
      <c r="G905" s="6" t="e">
        <f t="shared" si="140"/>
        <v>#DIV/0!</v>
      </c>
      <c r="H905" s="56"/>
      <c r="I905" s="56"/>
      <c r="J905" s="56"/>
      <c r="K905" s="784"/>
    </row>
    <row r="906" spans="1:11" ht="17.100000000000001" hidden="1" customHeight="1" x14ac:dyDescent="0.25">
      <c r="A906" s="632"/>
      <c r="B906" s="633"/>
      <c r="C906" s="1624"/>
      <c r="D906" s="1625"/>
      <c r="E906" s="75" t="s">
        <v>96</v>
      </c>
      <c r="F906" s="783"/>
      <c r="G906" s="6" t="e">
        <f t="shared" si="139"/>
        <v>#DIV/0!</v>
      </c>
      <c r="H906" s="56"/>
      <c r="I906" s="56"/>
      <c r="J906" s="56"/>
      <c r="K906" s="784"/>
    </row>
    <row r="907" spans="1:11" ht="17.100000000000001" hidden="1" customHeight="1" x14ac:dyDescent="0.25">
      <c r="A907" s="632"/>
      <c r="B907" s="633"/>
      <c r="C907" s="1624"/>
      <c r="D907" s="1625"/>
      <c r="E907" s="75" t="s">
        <v>96</v>
      </c>
      <c r="F907" s="783"/>
      <c r="G907" s="6" t="e">
        <f t="shared" si="139"/>
        <v>#DIV/0!</v>
      </c>
      <c r="H907" s="56"/>
      <c r="I907" s="56"/>
      <c r="J907" s="56"/>
      <c r="K907" s="784"/>
    </row>
    <row r="908" spans="1:11" ht="17.100000000000001" hidden="1" customHeight="1" x14ac:dyDescent="0.25">
      <c r="A908" s="632"/>
      <c r="B908" s="633"/>
      <c r="C908" s="1624"/>
      <c r="D908" s="1625"/>
      <c r="E908" s="75" t="s">
        <v>96</v>
      </c>
      <c r="F908" s="783"/>
      <c r="G908" s="6" t="e">
        <f t="shared" si="139"/>
        <v>#DIV/0!</v>
      </c>
      <c r="H908" s="56"/>
      <c r="I908" s="56"/>
      <c r="J908" s="56"/>
      <c r="K908" s="784"/>
    </row>
    <row r="909" spans="1:11" ht="17.100000000000001" hidden="1" customHeight="1" x14ac:dyDescent="0.25">
      <c r="A909" s="632"/>
      <c r="B909" s="633"/>
      <c r="C909" s="1624"/>
      <c r="D909" s="1625"/>
      <c r="E909" s="75" t="s">
        <v>96</v>
      </c>
      <c r="F909" s="783"/>
      <c r="G909" s="6" t="e">
        <f t="shared" si="139"/>
        <v>#DIV/0!</v>
      </c>
      <c r="H909" s="56"/>
      <c r="I909" s="56"/>
      <c r="J909" s="56"/>
      <c r="K909" s="784"/>
    </row>
    <row r="910" spans="1:11" ht="17.100000000000001" hidden="1" customHeight="1" x14ac:dyDescent="0.25">
      <c r="A910" s="632"/>
      <c r="B910" s="633"/>
      <c r="C910" s="1624"/>
      <c r="D910" s="1625"/>
      <c r="E910" s="75" t="s">
        <v>96</v>
      </c>
      <c r="F910" s="783"/>
      <c r="G910" s="6" t="e">
        <f t="shared" si="139"/>
        <v>#DIV/0!</v>
      </c>
      <c r="H910" s="56"/>
      <c r="I910" s="56"/>
      <c r="J910" s="56"/>
      <c r="K910" s="784"/>
    </row>
    <row r="911" spans="1:11" ht="17.100000000000001" hidden="1" customHeight="1" x14ac:dyDescent="0.25">
      <c r="A911" s="632"/>
      <c r="B911" s="633"/>
      <c r="C911" s="1624"/>
      <c r="D911" s="1625"/>
      <c r="E911" s="75" t="s">
        <v>96</v>
      </c>
      <c r="F911" s="783"/>
      <c r="G911" s="6" t="e">
        <f t="shared" si="139"/>
        <v>#DIV/0!</v>
      </c>
      <c r="H911" s="56"/>
      <c r="I911" s="56"/>
      <c r="J911" s="56"/>
      <c r="K911" s="784"/>
    </row>
    <row r="912" spans="1:11" ht="17.100000000000001" hidden="1" customHeight="1" x14ac:dyDescent="0.25">
      <c r="A912" s="632"/>
      <c r="B912" s="633"/>
      <c r="C912" s="1624"/>
      <c r="D912" s="1625"/>
      <c r="E912" s="75" t="s">
        <v>96</v>
      </c>
      <c r="F912" s="783"/>
      <c r="G912" s="6" t="e">
        <f t="shared" si="139"/>
        <v>#DIV/0!</v>
      </c>
      <c r="H912" s="56"/>
      <c r="I912" s="56"/>
      <c r="J912" s="56"/>
      <c r="K912" s="784"/>
    </row>
    <row r="913" spans="1:22" ht="17.100000000000001" hidden="1" customHeight="1" x14ac:dyDescent="0.25">
      <c r="A913" s="632"/>
      <c r="B913" s="633"/>
      <c r="C913" s="1624"/>
      <c r="D913" s="1625"/>
      <c r="E913" s="75" t="s">
        <v>96</v>
      </c>
      <c r="F913" s="783"/>
      <c r="G913" s="6" t="e">
        <f t="shared" si="139"/>
        <v>#DIV/0!</v>
      </c>
      <c r="H913" s="56"/>
      <c r="I913" s="56"/>
      <c r="J913" s="56"/>
      <c r="K913" s="784"/>
    </row>
    <row r="914" spans="1:22" ht="17.100000000000001" hidden="1" customHeight="1" x14ac:dyDescent="0.25">
      <c r="A914" s="632"/>
      <c r="B914" s="633"/>
      <c r="C914" s="1624"/>
      <c r="D914" s="1625"/>
      <c r="E914" s="75" t="s">
        <v>96</v>
      </c>
      <c r="F914" s="783"/>
      <c r="G914" s="6" t="e">
        <f t="shared" si="139"/>
        <v>#DIV/0!</v>
      </c>
      <c r="H914" s="56"/>
      <c r="I914" s="56"/>
      <c r="J914" s="56"/>
      <c r="K914" s="784"/>
    </row>
    <row r="915" spans="1:22" ht="17.100000000000001" hidden="1" customHeight="1" x14ac:dyDescent="0.25">
      <c r="A915" s="31"/>
      <c r="B915" s="1643" t="s">
        <v>761</v>
      </c>
      <c r="C915" s="1644"/>
      <c r="D915" s="1645"/>
      <c r="E915" s="32"/>
      <c r="F915" s="35"/>
      <c r="G915" s="33"/>
      <c r="H915" s="33">
        <f>SUM(H868:H914)</f>
        <v>0</v>
      </c>
      <c r="I915" s="33">
        <f t="shared" ref="I915:J915" si="142">SUM(I868:I914)</f>
        <v>0</v>
      </c>
      <c r="J915" s="33">
        <f t="shared" si="142"/>
        <v>0</v>
      </c>
      <c r="K915" s="784"/>
    </row>
    <row r="916" spans="1:22" ht="17.100000000000001" hidden="1" customHeight="1" x14ac:dyDescent="0.25">
      <c r="A916" s="1081" t="s">
        <v>877</v>
      </c>
      <c r="B916" s="612">
        <v>349</v>
      </c>
      <c r="C916" s="2090" t="s">
        <v>875</v>
      </c>
      <c r="D916" s="2091"/>
      <c r="E916" s="19" t="s">
        <v>117</v>
      </c>
      <c r="F916" s="20" t="s">
        <v>117</v>
      </c>
      <c r="G916" s="21" t="s">
        <v>117</v>
      </c>
      <c r="H916" s="21" t="s">
        <v>117</v>
      </c>
      <c r="I916" s="21" t="s">
        <v>117</v>
      </c>
      <c r="J916" s="21" t="s">
        <v>117</v>
      </c>
      <c r="K916" s="784"/>
    </row>
    <row r="917" spans="1:22" ht="17.100000000000001" hidden="1" customHeight="1" x14ac:dyDescent="0.25">
      <c r="A917" s="632"/>
      <c r="B917" s="633"/>
      <c r="C917" s="1624"/>
      <c r="D917" s="1625"/>
      <c r="E917" s="75" t="s">
        <v>96</v>
      </c>
      <c r="F917" s="60"/>
      <c r="G917" s="6" t="e">
        <f t="shared" ref="G917" si="143">H917/F917</f>
        <v>#DIV/0!</v>
      </c>
      <c r="H917" s="649"/>
      <c r="I917" s="649"/>
      <c r="J917" s="649"/>
      <c r="K917" s="784"/>
    </row>
    <row r="918" spans="1:22" ht="17.100000000000001" hidden="1" customHeight="1" x14ac:dyDescent="0.25">
      <c r="A918" s="632"/>
      <c r="B918" s="633"/>
      <c r="C918" s="1624"/>
      <c r="D918" s="1625"/>
      <c r="E918" s="75" t="s">
        <v>96</v>
      </c>
      <c r="F918" s="60"/>
      <c r="G918" s="6" t="e">
        <f t="shared" ref="G918:G923" si="144">H918/F918</f>
        <v>#DIV/0!</v>
      </c>
      <c r="H918" s="649"/>
      <c r="I918" s="649"/>
      <c r="J918" s="649"/>
      <c r="K918" s="784"/>
    </row>
    <row r="919" spans="1:22" ht="17.100000000000001" hidden="1" customHeight="1" x14ac:dyDescent="0.25">
      <c r="A919" s="632"/>
      <c r="B919" s="633"/>
      <c r="C919" s="1624"/>
      <c r="D919" s="1625"/>
      <c r="E919" s="75" t="s">
        <v>96</v>
      </c>
      <c r="F919" s="60"/>
      <c r="G919" s="6" t="e">
        <f t="shared" si="144"/>
        <v>#DIV/0!</v>
      </c>
      <c r="H919" s="649"/>
      <c r="I919" s="649"/>
      <c r="J919" s="649"/>
      <c r="K919" s="784"/>
    </row>
    <row r="920" spans="1:22" ht="17.100000000000001" hidden="1" customHeight="1" x14ac:dyDescent="0.25">
      <c r="A920" s="632"/>
      <c r="B920" s="633"/>
      <c r="C920" s="1624"/>
      <c r="D920" s="1625"/>
      <c r="E920" s="75" t="s">
        <v>96</v>
      </c>
      <c r="F920" s="60"/>
      <c r="G920" s="6" t="e">
        <f t="shared" si="144"/>
        <v>#DIV/0!</v>
      </c>
      <c r="H920" s="649"/>
      <c r="I920" s="649"/>
      <c r="J920" s="649"/>
      <c r="K920" s="784"/>
    </row>
    <row r="921" spans="1:22" ht="17.100000000000001" hidden="1" customHeight="1" x14ac:dyDescent="0.25">
      <c r="A921" s="632"/>
      <c r="B921" s="633"/>
      <c r="C921" s="1624"/>
      <c r="D921" s="1625"/>
      <c r="E921" s="75" t="s">
        <v>96</v>
      </c>
      <c r="F921" s="60"/>
      <c r="G921" s="6" t="e">
        <f t="shared" si="144"/>
        <v>#DIV/0!</v>
      </c>
      <c r="H921" s="649"/>
      <c r="I921" s="649"/>
      <c r="J921" s="649"/>
      <c r="K921" s="784"/>
    </row>
    <row r="922" spans="1:22" ht="17.100000000000001" hidden="1" customHeight="1" x14ac:dyDescent="0.25">
      <c r="A922" s="632"/>
      <c r="B922" s="633"/>
      <c r="C922" s="1624"/>
      <c r="D922" s="1625"/>
      <c r="E922" s="75" t="s">
        <v>96</v>
      </c>
      <c r="F922" s="60"/>
      <c r="G922" s="6" t="e">
        <f t="shared" si="144"/>
        <v>#DIV/0!</v>
      </c>
      <c r="H922" s="649"/>
      <c r="I922" s="649"/>
      <c r="J922" s="649"/>
      <c r="K922" s="784"/>
    </row>
    <row r="923" spans="1:22" ht="17.100000000000001" hidden="1" customHeight="1" x14ac:dyDescent="0.25">
      <c r="A923" s="632"/>
      <c r="B923" s="633"/>
      <c r="C923" s="1624"/>
      <c r="D923" s="1625"/>
      <c r="E923" s="75" t="s">
        <v>96</v>
      </c>
      <c r="F923" s="60"/>
      <c r="G923" s="6" t="e">
        <f t="shared" si="144"/>
        <v>#DIV/0!</v>
      </c>
      <c r="H923" s="649"/>
      <c r="I923" s="649"/>
      <c r="J923" s="649"/>
      <c r="K923" s="784"/>
    </row>
    <row r="924" spans="1:22" ht="17.100000000000001" hidden="1" customHeight="1" x14ac:dyDescent="0.25">
      <c r="A924" s="31"/>
      <c r="B924" s="1643" t="s">
        <v>876</v>
      </c>
      <c r="C924" s="1644"/>
      <c r="D924" s="1645"/>
      <c r="E924" s="32"/>
      <c r="F924" s="35"/>
      <c r="G924" s="33"/>
      <c r="H924" s="33">
        <f>SUM(H917:H923)</f>
        <v>0</v>
      </c>
      <c r="I924" s="33">
        <f t="shared" ref="I924:J924" si="145">SUM(I917:I923)</f>
        <v>0</v>
      </c>
      <c r="J924" s="33">
        <f t="shared" si="145"/>
        <v>0</v>
      </c>
      <c r="K924" s="784"/>
    </row>
    <row r="925" spans="1:22" ht="32.1" hidden="1" customHeight="1" x14ac:dyDescent="0.25">
      <c r="A925" s="614">
        <v>6</v>
      </c>
      <c r="B925" s="528">
        <v>341</v>
      </c>
      <c r="C925" s="1714" t="s">
        <v>1031</v>
      </c>
      <c r="D925" s="1715"/>
      <c r="E925" s="612" t="s">
        <v>117</v>
      </c>
      <c r="F925" s="255" t="s">
        <v>117</v>
      </c>
      <c r="G925" s="613" t="s">
        <v>117</v>
      </c>
      <c r="H925" s="613" t="s">
        <v>117</v>
      </c>
      <c r="I925" s="613" t="s">
        <v>117</v>
      </c>
      <c r="J925" s="613" t="s">
        <v>117</v>
      </c>
      <c r="K925" s="1908" t="s">
        <v>1032</v>
      </c>
      <c r="L925" s="1909"/>
      <c r="M925" s="1909"/>
      <c r="N925" s="1909"/>
      <c r="O925" s="1909"/>
      <c r="P925" s="1909"/>
      <c r="Q925" s="1909"/>
      <c r="R925" s="1909"/>
      <c r="S925" s="1909"/>
      <c r="T925" s="1909"/>
      <c r="U925" s="1909"/>
      <c r="V925" s="1910"/>
    </row>
    <row r="926" spans="1:22" ht="18" hidden="1" customHeight="1" x14ac:dyDescent="0.25">
      <c r="A926" s="621"/>
      <c r="B926" s="631"/>
      <c r="C926" s="2077" t="s">
        <v>160</v>
      </c>
      <c r="D926" s="2078"/>
      <c r="E926" s="617" t="s">
        <v>93</v>
      </c>
      <c r="F926" s="622">
        <f>F935</f>
        <v>337</v>
      </c>
      <c r="G926" s="623">
        <f>H926/F926</f>
        <v>0</v>
      </c>
      <c r="H926" s="624"/>
      <c r="I926" s="624"/>
      <c r="J926" s="624"/>
      <c r="K926" s="1911"/>
      <c r="L926" s="1912"/>
      <c r="M926" s="1912"/>
      <c r="N926" s="1912"/>
      <c r="O926" s="1912"/>
      <c r="P926" s="1912"/>
      <c r="Q926" s="1912"/>
      <c r="R926" s="1912"/>
      <c r="S926" s="1912"/>
      <c r="T926" s="1912"/>
      <c r="U926" s="1912"/>
      <c r="V926" s="1913"/>
    </row>
    <row r="927" spans="1:22" ht="17.100000000000001" hidden="1" customHeight="1" x14ac:dyDescent="0.25">
      <c r="A927" s="632"/>
      <c r="B927" s="633"/>
      <c r="C927" s="1624"/>
      <c r="D927" s="1625"/>
      <c r="E927" s="75" t="s">
        <v>96</v>
      </c>
      <c r="F927" s="783"/>
      <c r="G927" s="108" t="e">
        <f t="shared" ref="G927:G928" si="146">H927/F927</f>
        <v>#DIV/0!</v>
      </c>
      <c r="H927" s="56"/>
      <c r="I927" s="56"/>
      <c r="J927" s="56"/>
    </row>
    <row r="928" spans="1:22" ht="17.100000000000001" hidden="1" customHeight="1" x14ac:dyDescent="0.25">
      <c r="A928" s="632"/>
      <c r="B928" s="633"/>
      <c r="C928" s="1624"/>
      <c r="D928" s="1625"/>
      <c r="E928" s="75" t="s">
        <v>96</v>
      </c>
      <c r="F928" s="783"/>
      <c r="G928" s="6" t="e">
        <f t="shared" si="146"/>
        <v>#DIV/0!</v>
      </c>
      <c r="H928" s="56"/>
      <c r="I928" s="56"/>
      <c r="J928" s="56"/>
    </row>
    <row r="929" spans="1:27" ht="17.100000000000001" hidden="1" customHeight="1" x14ac:dyDescent="0.25">
      <c r="A929" s="632"/>
      <c r="B929" s="633"/>
      <c r="C929" s="1624"/>
      <c r="D929" s="1625"/>
      <c r="E929" s="75" t="s">
        <v>96</v>
      </c>
      <c r="F929" s="783"/>
      <c r="G929" s="6" t="e">
        <f t="shared" ref="G929:G932" si="147">H929/F929</f>
        <v>#DIV/0!</v>
      </c>
      <c r="H929" s="56"/>
      <c r="I929" s="56"/>
      <c r="J929" s="56"/>
    </row>
    <row r="930" spans="1:27" ht="17.100000000000001" hidden="1" customHeight="1" x14ac:dyDescent="0.25">
      <c r="A930" s="632"/>
      <c r="B930" s="633"/>
      <c r="C930" s="1624"/>
      <c r="D930" s="1625"/>
      <c r="E930" s="75" t="s">
        <v>96</v>
      </c>
      <c r="F930" s="783"/>
      <c r="G930" s="6" t="e">
        <f t="shared" si="147"/>
        <v>#DIV/0!</v>
      </c>
      <c r="H930" s="56"/>
      <c r="I930" s="56"/>
      <c r="J930" s="56"/>
    </row>
    <row r="931" spans="1:27" ht="17.100000000000001" hidden="1" customHeight="1" x14ac:dyDescent="0.25">
      <c r="A931" s="632"/>
      <c r="B931" s="633"/>
      <c r="C931" s="1624"/>
      <c r="D931" s="1625"/>
      <c r="E931" s="75" t="s">
        <v>96</v>
      </c>
      <c r="F931" s="783"/>
      <c r="G931" s="6" t="e">
        <f t="shared" si="147"/>
        <v>#DIV/0!</v>
      </c>
      <c r="H931" s="56"/>
      <c r="I931" s="56"/>
      <c r="J931" s="56"/>
    </row>
    <row r="932" spans="1:27" ht="17.100000000000001" hidden="1" customHeight="1" x14ac:dyDescent="0.25">
      <c r="A932" s="632"/>
      <c r="B932" s="633"/>
      <c r="C932" s="1624"/>
      <c r="D932" s="1625"/>
      <c r="E932" s="75" t="s">
        <v>96</v>
      </c>
      <c r="F932" s="783"/>
      <c r="G932" s="6" t="e">
        <f t="shared" si="147"/>
        <v>#DIV/0!</v>
      </c>
      <c r="H932" s="56"/>
      <c r="I932" s="56"/>
      <c r="J932" s="56"/>
    </row>
    <row r="933" spans="1:27" ht="17.100000000000001" hidden="1" customHeight="1" x14ac:dyDescent="0.25">
      <c r="A933" s="31"/>
      <c r="B933" s="1643" t="s">
        <v>597</v>
      </c>
      <c r="C933" s="1644"/>
      <c r="D933" s="1645"/>
      <c r="E933" s="32"/>
      <c r="F933" s="35"/>
      <c r="G933" s="33"/>
      <c r="H933" s="33">
        <f>SUM(H926:H932)</f>
        <v>0</v>
      </c>
      <c r="I933" s="33">
        <f t="shared" ref="I933:J933" si="148">SUM(I926:I932)</f>
        <v>0</v>
      </c>
      <c r="J933" s="33">
        <f t="shared" si="148"/>
        <v>0</v>
      </c>
      <c r="P933" s="1336" t="s">
        <v>356</v>
      </c>
      <c r="Q933" s="1421"/>
      <c r="R933" s="1421"/>
      <c r="S933" s="1421"/>
      <c r="T933" s="1421"/>
      <c r="U933" s="1421"/>
      <c r="V933" s="1421"/>
      <c r="W933" s="1421"/>
      <c r="X933" s="1421"/>
      <c r="Y933" s="1421"/>
      <c r="Z933" s="1421"/>
      <c r="AA933" s="1422"/>
    </row>
    <row r="934" spans="1:27" ht="17.100000000000001" customHeight="1" x14ac:dyDescent="0.25">
      <c r="A934" s="951">
        <v>7</v>
      </c>
      <c r="B934" s="952">
        <v>342</v>
      </c>
      <c r="C934" s="1655" t="s">
        <v>595</v>
      </c>
      <c r="D934" s="1656"/>
      <c r="E934" s="950" t="s">
        <v>117</v>
      </c>
      <c r="F934" s="953" t="s">
        <v>117</v>
      </c>
      <c r="G934" s="309" t="s">
        <v>117</v>
      </c>
      <c r="H934" s="309" t="s">
        <v>117</v>
      </c>
      <c r="I934" s="309" t="s">
        <v>117</v>
      </c>
      <c r="J934" s="309" t="s">
        <v>117</v>
      </c>
      <c r="K934" s="864"/>
      <c r="L934" s="864"/>
      <c r="P934" s="643" t="s">
        <v>357</v>
      </c>
      <c r="Q934" s="643"/>
      <c r="R934" s="643"/>
      <c r="S934" s="643"/>
      <c r="T934" s="643"/>
      <c r="U934" s="643"/>
      <c r="V934" s="260"/>
      <c r="W934" s="260"/>
      <c r="AA934" s="1423"/>
    </row>
    <row r="935" spans="1:27" ht="18" customHeight="1" x14ac:dyDescent="0.25">
      <c r="A935" s="621"/>
      <c r="B935" s="616"/>
      <c r="C935" s="2081" t="s">
        <v>161</v>
      </c>
      <c r="D935" s="2082"/>
      <c r="E935" s="620" t="s">
        <v>93</v>
      </c>
      <c r="F935" s="625">
        <v>337</v>
      </c>
      <c r="G935" s="626">
        <v>285.08</v>
      </c>
      <c r="H935" s="626">
        <v>9424911.5600000005</v>
      </c>
      <c r="I935" s="626">
        <v>9424911.5600000005</v>
      </c>
      <c r="J935" s="626">
        <v>9424911.5600000005</v>
      </c>
      <c r="K935" s="293" t="s">
        <v>849</v>
      </c>
      <c r="L935" s="1039" t="s">
        <v>848</v>
      </c>
      <c r="M935" s="1040"/>
      <c r="N935" s="1041"/>
      <c r="O935" s="258"/>
      <c r="P935" s="644" t="s">
        <v>358</v>
      </c>
      <c r="Q935" s="644"/>
      <c r="R935" s="644"/>
      <c r="S935" s="644"/>
      <c r="T935" s="644"/>
      <c r="U935" s="644"/>
      <c r="V935" s="915"/>
      <c r="W935" s="915"/>
      <c r="AA935" s="1423"/>
    </row>
    <row r="936" spans="1:27" ht="18" customHeight="1" x14ac:dyDescent="0.25">
      <c r="A936" s="632"/>
      <c r="B936" s="633"/>
      <c r="C936" s="1727" t="s">
        <v>596</v>
      </c>
      <c r="D936" s="1631"/>
      <c r="E936" s="24" t="s">
        <v>93</v>
      </c>
      <c r="F936" s="92">
        <v>96</v>
      </c>
      <c r="G936" s="1163">
        <f>G935</f>
        <v>285.08</v>
      </c>
      <c r="H936" s="56">
        <v>2900974.08</v>
      </c>
      <c r="I936" s="56">
        <v>2900974.08</v>
      </c>
      <c r="J936" s="56">
        <v>2900974.08</v>
      </c>
      <c r="K936" s="259" t="s">
        <v>353</v>
      </c>
      <c r="L936" s="260"/>
      <c r="M936" s="261"/>
      <c r="N936" s="2056" t="s">
        <v>360</v>
      </c>
      <c r="O936" s="258"/>
      <c r="P936" s="644" t="s">
        <v>361</v>
      </c>
      <c r="Q936" s="644"/>
      <c r="R936" s="644"/>
      <c r="S936" s="644"/>
      <c r="T936" s="644"/>
      <c r="U936" s="645"/>
      <c r="V936" s="258"/>
      <c r="W936" s="258"/>
      <c r="AA936" s="1423"/>
    </row>
    <row r="937" spans="1:27" ht="18" customHeight="1" x14ac:dyDescent="0.25">
      <c r="A937" s="632"/>
      <c r="B937" s="633"/>
      <c r="C937" s="1981" t="s">
        <v>162</v>
      </c>
      <c r="D937" s="1982"/>
      <c r="E937" s="24" t="s">
        <v>93</v>
      </c>
      <c r="F937" s="266">
        <f>F935-F936</f>
        <v>241</v>
      </c>
      <c r="G937" s="30">
        <f>G936-'КФО 2'!G939</f>
        <v>127.69</v>
      </c>
      <c r="H937" s="56">
        <v>6523937.4800000004</v>
      </c>
      <c r="I937" s="56">
        <v>6523937.4800000004</v>
      </c>
      <c r="J937" s="56">
        <v>6523937.4800000004</v>
      </c>
      <c r="K937" s="262" t="s">
        <v>355</v>
      </c>
      <c r="L937" s="260"/>
      <c r="M937" s="261"/>
      <c r="N937" s="2057"/>
      <c r="O937" s="258"/>
      <c r="P937" s="644" t="s">
        <v>359</v>
      </c>
      <c r="Q937" s="644"/>
      <c r="R937" s="644"/>
      <c r="S937" s="644"/>
      <c r="T937" s="644"/>
      <c r="U937" s="644"/>
      <c r="V937" s="915"/>
      <c r="W937" s="915"/>
      <c r="AA937" s="1423"/>
    </row>
    <row r="938" spans="1:27" ht="17.100000000000001" customHeight="1" x14ac:dyDescent="0.25">
      <c r="A938" s="952"/>
      <c r="B938" s="1652" t="s">
        <v>598</v>
      </c>
      <c r="C938" s="1653"/>
      <c r="D938" s="1654"/>
      <c r="E938" s="950"/>
      <c r="F938" s="954"/>
      <c r="G938" s="218"/>
      <c r="H938" s="218">
        <f>H935</f>
        <v>9424911.5600000005</v>
      </c>
      <c r="I938" s="218">
        <f t="shared" ref="I938:J938" si="149">I935</f>
        <v>9424911.5600000005</v>
      </c>
      <c r="J938" s="218">
        <f t="shared" si="149"/>
        <v>9424911.5600000005</v>
      </c>
      <c r="K938" s="263" t="s">
        <v>354</v>
      </c>
      <c r="L938" s="264"/>
      <c r="M938" s="265"/>
      <c r="N938" s="2058"/>
      <c r="O938" s="258"/>
      <c r="P938" s="644" t="s">
        <v>362</v>
      </c>
      <c r="Q938" s="644"/>
      <c r="R938" s="644"/>
      <c r="S938" s="644"/>
      <c r="T938" s="644"/>
      <c r="U938" s="644"/>
      <c r="V938" s="915"/>
      <c r="W938" s="915"/>
      <c r="AA938" s="1423"/>
    </row>
    <row r="939" spans="1:27" ht="12" customHeight="1" x14ac:dyDescent="0.25">
      <c r="A939" s="27"/>
      <c r="B939" s="2050"/>
      <c r="C939" s="2051"/>
      <c r="D939" s="2052"/>
      <c r="E939" s="24"/>
      <c r="F939" s="5"/>
      <c r="G939" s="6"/>
      <c r="H939" s="6"/>
      <c r="I939" s="6"/>
      <c r="J939" s="6"/>
      <c r="K939" s="1102"/>
      <c r="L939" s="915"/>
      <c r="M939" s="915"/>
      <c r="N939" s="1103"/>
      <c r="O939" s="258"/>
      <c r="P939" s="644" t="s">
        <v>363</v>
      </c>
      <c r="Q939" s="644"/>
      <c r="R939" s="644"/>
      <c r="S939" s="644"/>
      <c r="T939" s="644"/>
      <c r="U939" s="644"/>
      <c r="V939" s="264"/>
      <c r="W939" s="264"/>
      <c r="X939" s="1424"/>
      <c r="Y939" s="1424"/>
      <c r="Z939" s="1424"/>
      <c r="AA939" s="1425"/>
    </row>
    <row r="940" spans="1:27" ht="31.15" hidden="1" customHeight="1" x14ac:dyDescent="0.25">
      <c r="A940" s="1092"/>
      <c r="B940" s="627"/>
      <c r="C940" s="2083" t="s">
        <v>916</v>
      </c>
      <c r="D940" s="2084"/>
      <c r="E940" s="628" t="s">
        <v>117</v>
      </c>
      <c r="F940" s="629" t="s">
        <v>117</v>
      </c>
      <c r="G940" s="630" t="s">
        <v>117</v>
      </c>
      <c r="H940" s="630" t="s">
        <v>117</v>
      </c>
      <c r="I940" s="630" t="s">
        <v>117</v>
      </c>
      <c r="J940" s="630" t="s">
        <v>117</v>
      </c>
      <c r="K940" s="258"/>
      <c r="L940" s="258"/>
      <c r="M940" s="258"/>
      <c r="N940" s="258"/>
      <c r="O940" s="258"/>
      <c r="P940" s="258"/>
      <c r="Q940" s="258"/>
      <c r="R940" s="258"/>
      <c r="S940" s="258"/>
      <c r="T940" s="258"/>
      <c r="U940" s="258"/>
      <c r="V940" s="258"/>
      <c r="W940" s="258"/>
      <c r="X940" s="258"/>
      <c r="Y940" s="258"/>
      <c r="Z940" s="258"/>
      <c r="AA940" s="258"/>
    </row>
    <row r="941" spans="1:27" ht="32.1" hidden="1" customHeight="1" x14ac:dyDescent="0.25">
      <c r="A941" s="18">
        <v>1</v>
      </c>
      <c r="B941" s="650">
        <v>341</v>
      </c>
      <c r="C941" s="1714" t="s">
        <v>1031</v>
      </c>
      <c r="D941" s="1715"/>
      <c r="E941" s="19" t="s">
        <v>117</v>
      </c>
      <c r="F941" s="20" t="s">
        <v>117</v>
      </c>
      <c r="G941" s="21" t="s">
        <v>117</v>
      </c>
      <c r="H941" s="21" t="s">
        <v>117</v>
      </c>
      <c r="I941" s="21" t="s">
        <v>117</v>
      </c>
      <c r="J941" s="21" t="s">
        <v>117</v>
      </c>
      <c r="K941" s="1908" t="s">
        <v>1032</v>
      </c>
      <c r="L941" s="1909"/>
      <c r="M941" s="1909"/>
      <c r="N941" s="1909"/>
      <c r="O941" s="1909"/>
      <c r="P941" s="1909"/>
      <c r="Q941" s="1909"/>
      <c r="R941" s="1909"/>
      <c r="S941" s="1909"/>
      <c r="T941" s="1909"/>
      <c r="U941" s="1909"/>
      <c r="V941" s="1910"/>
    </row>
    <row r="942" spans="1:27" ht="17.100000000000001" hidden="1" customHeight="1" x14ac:dyDescent="0.25">
      <c r="A942" s="638"/>
      <c r="B942" s="633"/>
      <c r="C942" s="1624"/>
      <c r="D942" s="1625"/>
      <c r="E942" s="75" t="s">
        <v>96</v>
      </c>
      <c r="F942" s="76"/>
      <c r="G942" s="6" t="e">
        <f t="shared" ref="G942:G971" si="150">H942/F942</f>
        <v>#DIV/0!</v>
      </c>
      <c r="H942" s="56"/>
      <c r="I942" s="56"/>
      <c r="J942" s="56"/>
      <c r="K942" s="1911"/>
      <c r="L942" s="1912"/>
      <c r="M942" s="1912"/>
      <c r="N942" s="1912"/>
      <c r="O942" s="1912"/>
      <c r="P942" s="1912"/>
      <c r="Q942" s="1912"/>
      <c r="R942" s="1912"/>
      <c r="S942" s="1912"/>
      <c r="T942" s="1912"/>
      <c r="U942" s="1912"/>
      <c r="V942" s="1913"/>
    </row>
    <row r="943" spans="1:27" ht="17.100000000000001" hidden="1" customHeight="1" x14ac:dyDescent="0.25">
      <c r="A943" s="638"/>
      <c r="B943" s="633"/>
      <c r="C943" s="1624"/>
      <c r="D943" s="1625"/>
      <c r="E943" s="75" t="s">
        <v>96</v>
      </c>
      <c r="F943" s="76"/>
      <c r="G943" s="6" t="e">
        <f t="shared" si="150"/>
        <v>#DIV/0!</v>
      </c>
      <c r="H943" s="56"/>
      <c r="I943" s="56"/>
      <c r="J943" s="56"/>
      <c r="K943" s="258"/>
      <c r="L943" s="258"/>
      <c r="M943" s="258"/>
      <c r="N943" s="258"/>
      <c r="O943" s="258"/>
      <c r="P943" s="258"/>
      <c r="Q943" s="659"/>
      <c r="R943" s="659"/>
      <c r="S943" s="659"/>
      <c r="T943" s="659"/>
      <c r="U943" s="659"/>
      <c r="V943" s="659"/>
    </row>
    <row r="944" spans="1:27" ht="17.100000000000001" hidden="1" customHeight="1" x14ac:dyDescent="0.25">
      <c r="A944" s="638"/>
      <c r="B944" s="633"/>
      <c r="C944" s="1624"/>
      <c r="D944" s="1625"/>
      <c r="E944" s="75" t="s">
        <v>96</v>
      </c>
      <c r="F944" s="76"/>
      <c r="G944" s="6" t="e">
        <f t="shared" si="150"/>
        <v>#DIV/0!</v>
      </c>
      <c r="H944" s="56"/>
      <c r="I944" s="56"/>
      <c r="J944" s="56"/>
      <c r="K944" s="258"/>
      <c r="L944" s="258"/>
      <c r="M944" s="258"/>
      <c r="N944" s="258"/>
      <c r="O944" s="258"/>
      <c r="P944" s="258"/>
      <c r="Q944" s="659"/>
      <c r="R944" s="659"/>
      <c r="S944" s="659"/>
      <c r="T944" s="659"/>
      <c r="U944" s="659"/>
      <c r="V944" s="659"/>
    </row>
    <row r="945" spans="1:22" ht="17.100000000000001" hidden="1" customHeight="1" x14ac:dyDescent="0.25">
      <c r="A945" s="638"/>
      <c r="B945" s="633"/>
      <c r="C945" s="1624"/>
      <c r="D945" s="1625"/>
      <c r="E945" s="75" t="s">
        <v>96</v>
      </c>
      <c r="F945" s="76"/>
      <c r="G945" s="6" t="e">
        <f t="shared" si="150"/>
        <v>#DIV/0!</v>
      </c>
      <c r="H945" s="56"/>
      <c r="I945" s="56"/>
      <c r="J945" s="56"/>
      <c r="K945" s="258"/>
      <c r="L945" s="258"/>
      <c r="M945" s="258"/>
      <c r="N945" s="258"/>
      <c r="O945" s="258"/>
      <c r="P945" s="258"/>
      <c r="Q945" s="659"/>
      <c r="R945" s="659"/>
      <c r="S945" s="659"/>
      <c r="T945" s="659"/>
      <c r="U945" s="659"/>
      <c r="V945" s="659"/>
    </row>
    <row r="946" spans="1:22" ht="17.100000000000001" hidden="1" customHeight="1" x14ac:dyDescent="0.25">
      <c r="A946" s="638"/>
      <c r="B946" s="633"/>
      <c r="C946" s="1624"/>
      <c r="D946" s="1625"/>
      <c r="E946" s="75" t="s">
        <v>96</v>
      </c>
      <c r="F946" s="76"/>
      <c r="G946" s="6" t="e">
        <f t="shared" si="150"/>
        <v>#DIV/0!</v>
      </c>
      <c r="H946" s="56"/>
      <c r="I946" s="56"/>
      <c r="J946" s="56"/>
      <c r="K946" s="258"/>
      <c r="L946" s="258"/>
      <c r="M946" s="258"/>
      <c r="N946" s="258"/>
      <c r="O946" s="258"/>
      <c r="P946" s="258"/>
      <c r="Q946" s="659"/>
      <c r="R946" s="659"/>
      <c r="S946" s="659"/>
      <c r="T946" s="659"/>
      <c r="U946" s="659"/>
      <c r="V946" s="659"/>
    </row>
    <row r="947" spans="1:22" ht="17.100000000000001" hidden="1" customHeight="1" x14ac:dyDescent="0.25">
      <c r="A947" s="638"/>
      <c r="B947" s="633"/>
      <c r="C947" s="1624"/>
      <c r="D947" s="1625"/>
      <c r="E947" s="75" t="s">
        <v>96</v>
      </c>
      <c r="F947" s="76"/>
      <c r="G947" s="6" t="e">
        <f t="shared" si="150"/>
        <v>#DIV/0!</v>
      </c>
      <c r="H947" s="56"/>
      <c r="I947" s="56"/>
      <c r="J947" s="56"/>
      <c r="K947" s="258"/>
      <c r="L947" s="258"/>
      <c r="M947" s="258"/>
      <c r="N947" s="258"/>
      <c r="O947" s="258"/>
      <c r="P947" s="258"/>
      <c r="Q947" s="659"/>
      <c r="R947" s="659"/>
      <c r="S947" s="659"/>
      <c r="T947" s="659"/>
      <c r="U947" s="659"/>
      <c r="V947" s="659"/>
    </row>
    <row r="948" spans="1:22" ht="17.100000000000001" hidden="1" customHeight="1" x14ac:dyDescent="0.25">
      <c r="A948" s="638"/>
      <c r="B948" s="633"/>
      <c r="C948" s="1624"/>
      <c r="D948" s="1625"/>
      <c r="E948" s="75" t="s">
        <v>96</v>
      </c>
      <c r="F948" s="76"/>
      <c r="G948" s="6" t="e">
        <f t="shared" si="150"/>
        <v>#DIV/0!</v>
      </c>
      <c r="H948" s="56"/>
      <c r="I948" s="56"/>
      <c r="J948" s="56"/>
      <c r="K948" s="258"/>
      <c r="L948" s="258"/>
      <c r="M948" s="258"/>
      <c r="N948" s="258"/>
      <c r="O948" s="258"/>
      <c r="P948" s="258"/>
      <c r="Q948" s="659"/>
      <c r="R948" s="659"/>
      <c r="S948" s="659"/>
      <c r="T948" s="659"/>
      <c r="U948" s="659"/>
      <c r="V948" s="659"/>
    </row>
    <row r="949" spans="1:22" ht="17.100000000000001" hidden="1" customHeight="1" x14ac:dyDescent="0.25">
      <c r="A949" s="638"/>
      <c r="B949" s="633"/>
      <c r="C949" s="1624"/>
      <c r="D949" s="1625"/>
      <c r="E949" s="75" t="s">
        <v>96</v>
      </c>
      <c r="F949" s="76"/>
      <c r="G949" s="6" t="e">
        <f t="shared" si="150"/>
        <v>#DIV/0!</v>
      </c>
      <c r="H949" s="56"/>
      <c r="I949" s="56"/>
      <c r="J949" s="56"/>
      <c r="K949" s="258"/>
      <c r="L949" s="258"/>
      <c r="M949" s="258"/>
      <c r="N949" s="258"/>
      <c r="O949" s="258"/>
      <c r="P949" s="258"/>
      <c r="Q949" s="659"/>
      <c r="R949" s="659"/>
      <c r="S949" s="659"/>
      <c r="T949" s="659"/>
      <c r="U949" s="659"/>
      <c r="V949" s="659"/>
    </row>
    <row r="950" spans="1:22" ht="17.100000000000001" hidden="1" customHeight="1" x14ac:dyDescent="0.25">
      <c r="A950" s="638"/>
      <c r="B950" s="633"/>
      <c r="C950" s="1624"/>
      <c r="D950" s="1625"/>
      <c r="E950" s="75" t="s">
        <v>96</v>
      </c>
      <c r="F950" s="76"/>
      <c r="G950" s="6" t="e">
        <f t="shared" si="150"/>
        <v>#DIV/0!</v>
      </c>
      <c r="H950" s="56"/>
      <c r="I950" s="56"/>
      <c r="J950" s="56"/>
      <c r="K950" s="258"/>
      <c r="L950" s="258"/>
      <c r="M950" s="258"/>
      <c r="N950" s="258"/>
      <c r="O950" s="258"/>
      <c r="P950" s="258"/>
      <c r="Q950" s="659"/>
      <c r="R950" s="659"/>
      <c r="S950" s="659"/>
      <c r="T950" s="659"/>
      <c r="U950" s="659"/>
      <c r="V950" s="659"/>
    </row>
    <row r="951" spans="1:22" ht="17.100000000000001" hidden="1" customHeight="1" x14ac:dyDescent="0.25">
      <c r="A951" s="638"/>
      <c r="B951" s="633"/>
      <c r="C951" s="1624"/>
      <c r="D951" s="1625"/>
      <c r="E951" s="75" t="s">
        <v>96</v>
      </c>
      <c r="F951" s="76"/>
      <c r="G951" s="6" t="e">
        <f t="shared" si="150"/>
        <v>#DIV/0!</v>
      </c>
      <c r="H951" s="56"/>
      <c r="I951" s="56"/>
      <c r="J951" s="56"/>
      <c r="K951" s="258"/>
      <c r="L951" s="258"/>
      <c r="M951" s="258"/>
      <c r="N951" s="258"/>
      <c r="O951" s="258"/>
      <c r="P951" s="258"/>
      <c r="Q951" s="659"/>
      <c r="R951" s="659"/>
      <c r="S951" s="659"/>
      <c r="T951" s="659"/>
      <c r="U951" s="659"/>
      <c r="V951" s="659"/>
    </row>
    <row r="952" spans="1:22" ht="17.100000000000001" hidden="1" customHeight="1" x14ac:dyDescent="0.25">
      <c r="A952" s="638"/>
      <c r="B952" s="633"/>
      <c r="C952" s="1624"/>
      <c r="D952" s="1625"/>
      <c r="E952" s="75" t="s">
        <v>96</v>
      </c>
      <c r="F952" s="76"/>
      <c r="G952" s="6" t="e">
        <f t="shared" si="150"/>
        <v>#DIV/0!</v>
      </c>
      <c r="H952" s="56"/>
      <c r="I952" s="56"/>
      <c r="J952" s="56"/>
      <c r="K952" s="258"/>
      <c r="L952" s="258"/>
      <c r="M952" s="258"/>
      <c r="N952" s="258"/>
      <c r="O952" s="258"/>
      <c r="P952" s="258"/>
      <c r="Q952" s="659"/>
      <c r="R952" s="659"/>
      <c r="S952" s="659"/>
      <c r="T952" s="659"/>
      <c r="U952" s="659"/>
      <c r="V952" s="659"/>
    </row>
    <row r="953" spans="1:22" ht="17.100000000000001" hidden="1" customHeight="1" x14ac:dyDescent="0.25">
      <c r="A953" s="638"/>
      <c r="B953" s="633"/>
      <c r="C953" s="1624"/>
      <c r="D953" s="1625"/>
      <c r="E953" s="75" t="s">
        <v>96</v>
      </c>
      <c r="F953" s="76"/>
      <c r="G953" s="6" t="e">
        <f t="shared" si="150"/>
        <v>#DIV/0!</v>
      </c>
      <c r="H953" s="56"/>
      <c r="I953" s="56"/>
      <c r="J953" s="56"/>
      <c r="K953" s="258"/>
      <c r="L953" s="258"/>
      <c r="M953" s="258"/>
      <c r="N953" s="258"/>
      <c r="O953" s="258"/>
      <c r="P953" s="258"/>
      <c r="Q953" s="659"/>
      <c r="R953" s="659"/>
      <c r="S953" s="659"/>
      <c r="T953" s="659"/>
      <c r="U953" s="659"/>
      <c r="V953" s="659"/>
    </row>
    <row r="954" spans="1:22" ht="17.100000000000001" hidden="1" customHeight="1" x14ac:dyDescent="0.25">
      <c r="A954" s="638"/>
      <c r="B954" s="633"/>
      <c r="C954" s="1624"/>
      <c r="D954" s="1625"/>
      <c r="E954" s="75" t="s">
        <v>96</v>
      </c>
      <c r="F954" s="76"/>
      <c r="G954" s="6" t="e">
        <f t="shared" si="150"/>
        <v>#DIV/0!</v>
      </c>
      <c r="H954" s="56"/>
      <c r="I954" s="56"/>
      <c r="J954" s="56"/>
      <c r="K954" s="258"/>
      <c r="L954" s="258"/>
      <c r="M954" s="258"/>
      <c r="N954" s="258"/>
      <c r="O954" s="258"/>
      <c r="P954" s="258"/>
      <c r="Q954" s="659"/>
      <c r="R954" s="659"/>
      <c r="S954" s="659"/>
      <c r="T954" s="659"/>
      <c r="U954" s="659"/>
      <c r="V954" s="659"/>
    </row>
    <row r="955" spans="1:22" ht="17.100000000000001" hidden="1" customHeight="1" x14ac:dyDescent="0.25">
      <c r="A955" s="638"/>
      <c r="B955" s="633"/>
      <c r="C955" s="1624"/>
      <c r="D955" s="1625"/>
      <c r="E955" s="75" t="s">
        <v>96</v>
      </c>
      <c r="F955" s="76"/>
      <c r="G955" s="6" t="e">
        <f t="shared" si="150"/>
        <v>#DIV/0!</v>
      </c>
      <c r="H955" s="56"/>
      <c r="I955" s="56"/>
      <c r="J955" s="56"/>
      <c r="K955" s="258"/>
      <c r="L955" s="258"/>
      <c r="M955" s="258"/>
      <c r="N955" s="258"/>
      <c r="O955" s="258"/>
      <c r="P955" s="258"/>
      <c r="Q955" s="659"/>
      <c r="R955" s="659"/>
      <c r="S955" s="659"/>
      <c r="T955" s="659"/>
      <c r="U955" s="659"/>
      <c r="V955" s="659"/>
    </row>
    <row r="956" spans="1:22" ht="17.100000000000001" hidden="1" customHeight="1" x14ac:dyDescent="0.25">
      <c r="A956" s="638"/>
      <c r="B956" s="633"/>
      <c r="C956" s="1624"/>
      <c r="D956" s="1625"/>
      <c r="E956" s="75" t="s">
        <v>96</v>
      </c>
      <c r="F956" s="76"/>
      <c r="G956" s="6" t="e">
        <f t="shared" si="150"/>
        <v>#DIV/0!</v>
      </c>
      <c r="H956" s="56"/>
      <c r="I956" s="56"/>
      <c r="J956" s="56"/>
      <c r="K956" s="258"/>
      <c r="L956" s="258"/>
      <c r="M956" s="258"/>
      <c r="N956" s="258"/>
      <c r="O956" s="258"/>
      <c r="P956" s="258"/>
      <c r="Q956" s="659"/>
      <c r="R956" s="659"/>
      <c r="S956" s="659"/>
      <c r="T956" s="659"/>
      <c r="U956" s="659"/>
      <c r="V956" s="659"/>
    </row>
    <row r="957" spans="1:22" ht="17.100000000000001" hidden="1" customHeight="1" x14ac:dyDescent="0.25">
      <c r="A957" s="638"/>
      <c r="B957" s="633"/>
      <c r="C957" s="1624"/>
      <c r="D957" s="1625"/>
      <c r="E957" s="75" t="s">
        <v>96</v>
      </c>
      <c r="F957" s="76"/>
      <c r="G957" s="6" t="e">
        <f t="shared" si="150"/>
        <v>#DIV/0!</v>
      </c>
      <c r="H957" s="56"/>
      <c r="I957" s="56"/>
      <c r="J957" s="56"/>
      <c r="K957" s="258"/>
      <c r="L957" s="258"/>
      <c r="M957" s="258"/>
      <c r="N957" s="258"/>
      <c r="O957" s="258"/>
      <c r="P957" s="258"/>
      <c r="Q957" s="659"/>
      <c r="R957" s="659"/>
      <c r="S957" s="659"/>
      <c r="T957" s="659"/>
      <c r="U957" s="659"/>
      <c r="V957" s="659"/>
    </row>
    <row r="958" spans="1:22" ht="17.100000000000001" hidden="1" customHeight="1" x14ac:dyDescent="0.25">
      <c r="A958" s="638"/>
      <c r="B958" s="633"/>
      <c r="C958" s="1624"/>
      <c r="D958" s="1625"/>
      <c r="E958" s="75" t="s">
        <v>96</v>
      </c>
      <c r="F958" s="76"/>
      <c r="G958" s="6" t="e">
        <f t="shared" si="150"/>
        <v>#DIV/0!</v>
      </c>
      <c r="H958" s="56"/>
      <c r="I958" s="56"/>
      <c r="J958" s="56"/>
      <c r="K958" s="258"/>
      <c r="L958" s="258"/>
      <c r="M958" s="258"/>
      <c r="N958" s="258"/>
      <c r="O958" s="258"/>
      <c r="P958" s="258"/>
      <c r="Q958" s="659"/>
      <c r="R958" s="659"/>
      <c r="S958" s="659"/>
      <c r="T958" s="659"/>
      <c r="U958" s="659"/>
      <c r="V958" s="659"/>
    </row>
    <row r="959" spans="1:22" ht="17.100000000000001" hidden="1" customHeight="1" x14ac:dyDescent="0.25">
      <c r="A959" s="638"/>
      <c r="B959" s="633"/>
      <c r="C959" s="1624"/>
      <c r="D959" s="1625"/>
      <c r="E959" s="75" t="s">
        <v>96</v>
      </c>
      <c r="F959" s="76"/>
      <c r="G959" s="6" t="e">
        <f t="shared" si="150"/>
        <v>#DIV/0!</v>
      </c>
      <c r="H959" s="56"/>
      <c r="I959" s="56"/>
      <c r="J959" s="56"/>
      <c r="K959" s="258"/>
      <c r="L959" s="258"/>
      <c r="M959" s="258"/>
      <c r="N959" s="258"/>
      <c r="O959" s="258"/>
      <c r="P959" s="258"/>
      <c r="Q959" s="659"/>
      <c r="R959" s="659"/>
      <c r="S959" s="659"/>
      <c r="T959" s="659"/>
      <c r="U959" s="659"/>
      <c r="V959" s="659"/>
    </row>
    <row r="960" spans="1:22" ht="17.100000000000001" hidden="1" customHeight="1" x14ac:dyDescent="0.25">
      <c r="A960" s="638"/>
      <c r="B960" s="633"/>
      <c r="C960" s="1624"/>
      <c r="D960" s="1625"/>
      <c r="E960" s="75" t="s">
        <v>96</v>
      </c>
      <c r="F960" s="76"/>
      <c r="G960" s="6" t="e">
        <f t="shared" si="150"/>
        <v>#DIV/0!</v>
      </c>
      <c r="H960" s="56"/>
      <c r="I960" s="56"/>
      <c r="J960" s="56"/>
      <c r="K960" s="258"/>
      <c r="L960" s="258"/>
      <c r="M960" s="258"/>
      <c r="N960" s="258"/>
      <c r="O960" s="258"/>
      <c r="P960" s="258"/>
      <c r="Q960" s="659"/>
      <c r="R960" s="659"/>
      <c r="S960" s="659"/>
      <c r="T960" s="659"/>
      <c r="U960" s="659"/>
      <c r="V960" s="659"/>
    </row>
    <row r="961" spans="1:22" ht="17.100000000000001" hidden="1" customHeight="1" x14ac:dyDescent="0.25">
      <c r="A961" s="638"/>
      <c r="B961" s="633"/>
      <c r="C961" s="1624"/>
      <c r="D961" s="1625"/>
      <c r="E961" s="75" t="s">
        <v>96</v>
      </c>
      <c r="F961" s="76"/>
      <c r="G961" s="6" t="e">
        <f t="shared" si="150"/>
        <v>#DIV/0!</v>
      </c>
      <c r="H961" s="56"/>
      <c r="I961" s="56"/>
      <c r="J961" s="56"/>
      <c r="K961" s="258"/>
      <c r="L961" s="258"/>
      <c r="M961" s="258"/>
      <c r="N961" s="258"/>
      <c r="O961" s="258"/>
      <c r="P961" s="258"/>
      <c r="Q961" s="659"/>
      <c r="R961" s="659"/>
      <c r="S961" s="659"/>
      <c r="T961" s="659"/>
      <c r="U961" s="659"/>
      <c r="V961" s="659"/>
    </row>
    <row r="962" spans="1:22" ht="17.100000000000001" hidden="1" customHeight="1" x14ac:dyDescent="0.25">
      <c r="A962" s="638"/>
      <c r="B962" s="633"/>
      <c r="C962" s="1624"/>
      <c r="D962" s="1625"/>
      <c r="E962" s="75" t="s">
        <v>96</v>
      </c>
      <c r="F962" s="76"/>
      <c r="G962" s="6" t="e">
        <f t="shared" si="150"/>
        <v>#DIV/0!</v>
      </c>
      <c r="H962" s="56"/>
      <c r="I962" s="56"/>
      <c r="J962" s="56"/>
      <c r="K962" s="258"/>
      <c r="L962" s="258"/>
      <c r="M962" s="258"/>
      <c r="N962" s="258"/>
      <c r="O962" s="258"/>
      <c r="P962" s="258"/>
      <c r="Q962" s="659"/>
      <c r="R962" s="659"/>
      <c r="S962" s="659"/>
      <c r="T962" s="659"/>
      <c r="U962" s="659"/>
      <c r="V962" s="659"/>
    </row>
    <row r="963" spans="1:22" ht="17.100000000000001" hidden="1" customHeight="1" x14ac:dyDescent="0.25">
      <c r="A963" s="638"/>
      <c r="B963" s="633"/>
      <c r="C963" s="1624"/>
      <c r="D963" s="1625"/>
      <c r="E963" s="75" t="s">
        <v>96</v>
      </c>
      <c r="F963" s="76"/>
      <c r="G963" s="6" t="e">
        <f t="shared" si="150"/>
        <v>#DIV/0!</v>
      </c>
      <c r="H963" s="56"/>
      <c r="I963" s="56"/>
      <c r="J963" s="56"/>
      <c r="K963" s="258"/>
      <c r="L963" s="258"/>
      <c r="M963" s="258"/>
      <c r="N963" s="258"/>
      <c r="O963" s="258"/>
      <c r="P963" s="258"/>
      <c r="Q963" s="659"/>
      <c r="R963" s="659"/>
      <c r="S963" s="659"/>
      <c r="T963" s="659"/>
      <c r="U963" s="659"/>
      <c r="V963" s="659"/>
    </row>
    <row r="964" spans="1:22" ht="17.100000000000001" hidden="1" customHeight="1" x14ac:dyDescent="0.25">
      <c r="A964" s="638"/>
      <c r="B964" s="633"/>
      <c r="C964" s="1624"/>
      <c r="D964" s="1625"/>
      <c r="E964" s="75" t="s">
        <v>96</v>
      </c>
      <c r="F964" s="76"/>
      <c r="G964" s="6" t="e">
        <f t="shared" si="150"/>
        <v>#DIV/0!</v>
      </c>
      <c r="H964" s="56"/>
      <c r="I964" s="56"/>
      <c r="J964" s="56"/>
      <c r="K964" s="258"/>
      <c r="L964" s="258"/>
      <c r="M964" s="258"/>
      <c r="N964" s="258"/>
      <c r="O964" s="258"/>
      <c r="P964" s="258"/>
      <c r="Q964" s="659"/>
      <c r="R964" s="659"/>
      <c r="S964" s="659"/>
      <c r="T964" s="659"/>
      <c r="U964" s="659"/>
      <c r="V964" s="659"/>
    </row>
    <row r="965" spans="1:22" ht="17.100000000000001" hidden="1" customHeight="1" x14ac:dyDescent="0.25">
      <c r="A965" s="638"/>
      <c r="B965" s="633"/>
      <c r="C965" s="1624"/>
      <c r="D965" s="1625"/>
      <c r="E965" s="75" t="s">
        <v>96</v>
      </c>
      <c r="F965" s="76"/>
      <c r="G965" s="6" t="e">
        <f t="shared" si="150"/>
        <v>#DIV/0!</v>
      </c>
      <c r="H965" s="56"/>
      <c r="I965" s="56"/>
      <c r="J965" s="56"/>
      <c r="K965" s="258"/>
      <c r="L965" s="258"/>
      <c r="M965" s="258"/>
      <c r="N965" s="258"/>
      <c r="O965" s="258"/>
      <c r="P965" s="258"/>
      <c r="Q965" s="659"/>
      <c r="R965" s="659"/>
      <c r="S965" s="659"/>
      <c r="T965" s="659"/>
      <c r="U965" s="659"/>
      <c r="V965" s="659"/>
    </row>
    <row r="966" spans="1:22" ht="17.100000000000001" hidden="1" customHeight="1" x14ac:dyDescent="0.25">
      <c r="A966" s="638"/>
      <c r="B966" s="633"/>
      <c r="C966" s="1624"/>
      <c r="D966" s="1625"/>
      <c r="E966" s="75" t="s">
        <v>96</v>
      </c>
      <c r="F966" s="76"/>
      <c r="G966" s="6" t="e">
        <f t="shared" si="150"/>
        <v>#DIV/0!</v>
      </c>
      <c r="H966" s="56"/>
      <c r="I966" s="56"/>
      <c r="J966" s="56"/>
      <c r="K966" s="258"/>
      <c r="L966" s="258"/>
      <c r="M966" s="258"/>
      <c r="N966" s="258"/>
      <c r="O966" s="258"/>
      <c r="P966" s="258"/>
      <c r="Q966" s="659"/>
      <c r="R966" s="659"/>
      <c r="S966" s="659"/>
      <c r="T966" s="659"/>
      <c r="U966" s="659"/>
      <c r="V966" s="659"/>
    </row>
    <row r="967" spans="1:22" ht="17.100000000000001" hidden="1" customHeight="1" x14ac:dyDescent="0.25">
      <c r="A967" s="638"/>
      <c r="B967" s="633"/>
      <c r="C967" s="1624"/>
      <c r="D967" s="1625"/>
      <c r="E967" s="75" t="s">
        <v>96</v>
      </c>
      <c r="F967" s="76"/>
      <c r="G967" s="6" t="e">
        <f t="shared" si="150"/>
        <v>#DIV/0!</v>
      </c>
      <c r="H967" s="56"/>
      <c r="I967" s="56"/>
      <c r="J967" s="56"/>
      <c r="K967" s="258"/>
      <c r="L967" s="258"/>
      <c r="M967" s="258"/>
      <c r="N967" s="258"/>
      <c r="O967" s="258"/>
      <c r="P967" s="258"/>
      <c r="Q967" s="659"/>
      <c r="R967" s="659"/>
      <c r="S967" s="659"/>
      <c r="T967" s="659"/>
      <c r="U967" s="659"/>
      <c r="V967" s="659"/>
    </row>
    <row r="968" spans="1:22" ht="17.100000000000001" hidden="1" customHeight="1" x14ac:dyDescent="0.25">
      <c r="A968" s="638"/>
      <c r="B968" s="633"/>
      <c r="C968" s="1624"/>
      <c r="D968" s="1625"/>
      <c r="E968" s="75" t="s">
        <v>96</v>
      </c>
      <c r="F968" s="76"/>
      <c r="G968" s="6" t="e">
        <f t="shared" si="150"/>
        <v>#DIV/0!</v>
      </c>
      <c r="H968" s="56"/>
      <c r="I968" s="56"/>
      <c r="J968" s="56"/>
      <c r="K968" s="258"/>
      <c r="L968" s="258"/>
      <c r="M968" s="258"/>
      <c r="N968" s="258"/>
      <c r="O968" s="258"/>
      <c r="P968" s="258"/>
      <c r="Q968" s="659"/>
      <c r="R968" s="659"/>
      <c r="S968" s="659"/>
      <c r="T968" s="659"/>
      <c r="U968" s="659"/>
      <c r="V968" s="659"/>
    </row>
    <row r="969" spans="1:22" ht="17.100000000000001" hidden="1" customHeight="1" x14ac:dyDescent="0.25">
      <c r="A969" s="638"/>
      <c r="B969" s="633"/>
      <c r="C969" s="1624"/>
      <c r="D969" s="1625"/>
      <c r="E969" s="75" t="s">
        <v>96</v>
      </c>
      <c r="F969" s="76"/>
      <c r="G969" s="6" t="e">
        <f t="shared" si="150"/>
        <v>#DIV/0!</v>
      </c>
      <c r="H969" s="56"/>
      <c r="I969" s="56"/>
      <c r="J969" s="56"/>
      <c r="K969" s="258"/>
      <c r="L969" s="258"/>
      <c r="M969" s="258"/>
      <c r="N969" s="258"/>
      <c r="O969" s="258"/>
      <c r="P969" s="258"/>
      <c r="Q969" s="659"/>
      <c r="R969" s="659"/>
      <c r="S969" s="659"/>
      <c r="T969" s="659"/>
      <c r="U969" s="659"/>
      <c r="V969" s="659"/>
    </row>
    <row r="970" spans="1:22" ht="17.100000000000001" hidden="1" customHeight="1" x14ac:dyDescent="0.25">
      <c r="A970" s="638"/>
      <c r="B970" s="633"/>
      <c r="C970" s="1624"/>
      <c r="D970" s="1625"/>
      <c r="E970" s="75" t="s">
        <v>96</v>
      </c>
      <c r="F970" s="76"/>
      <c r="G970" s="6" t="e">
        <f t="shared" si="150"/>
        <v>#DIV/0!</v>
      </c>
      <c r="H970" s="56"/>
      <c r="I970" s="56"/>
      <c r="J970" s="56"/>
      <c r="K970" s="258"/>
      <c r="L970" s="258"/>
      <c r="M970" s="258"/>
      <c r="N970" s="258"/>
      <c r="O970" s="258"/>
      <c r="P970" s="258"/>
      <c r="Q970" s="659"/>
      <c r="R970" s="659"/>
      <c r="S970" s="659"/>
      <c r="T970" s="659"/>
      <c r="U970" s="659"/>
      <c r="V970" s="659"/>
    </row>
    <row r="971" spans="1:22" ht="17.100000000000001" hidden="1" customHeight="1" x14ac:dyDescent="0.25">
      <c r="A971" s="638"/>
      <c r="B971" s="633"/>
      <c r="C971" s="1624"/>
      <c r="D971" s="1625"/>
      <c r="E971" s="75" t="s">
        <v>96</v>
      </c>
      <c r="F971" s="76"/>
      <c r="G971" s="6" t="e">
        <f t="shared" si="150"/>
        <v>#DIV/0!</v>
      </c>
      <c r="H971" s="56"/>
      <c r="I971" s="56"/>
      <c r="J971" s="56"/>
      <c r="K971" s="258"/>
      <c r="L971" s="258"/>
      <c r="M971" s="258"/>
      <c r="N971" s="258"/>
      <c r="O971" s="258"/>
      <c r="P971" s="258"/>
      <c r="Q971" s="659"/>
      <c r="R971" s="659"/>
      <c r="S971" s="659"/>
      <c r="T971" s="659"/>
      <c r="U971" s="659"/>
      <c r="V971" s="659"/>
    </row>
    <row r="972" spans="1:22" ht="17.100000000000001" hidden="1" customHeight="1" x14ac:dyDescent="0.25">
      <c r="A972" s="904"/>
      <c r="B972" s="2002" t="s">
        <v>1005</v>
      </c>
      <c r="C972" s="2003"/>
      <c r="D972" s="2004"/>
      <c r="E972" s="905"/>
      <c r="F972" s="906"/>
      <c r="G972" s="907"/>
      <c r="H972" s="907">
        <f>SUM(H942:H971)</f>
        <v>0</v>
      </c>
      <c r="I972" s="907">
        <f t="shared" ref="I972:J972" si="151">SUM(I942:I971)</f>
        <v>0</v>
      </c>
      <c r="J972" s="907">
        <f t="shared" si="151"/>
        <v>0</v>
      </c>
      <c r="K972" s="258"/>
      <c r="L972" s="258"/>
      <c r="M972" s="258"/>
      <c r="N972" s="258"/>
      <c r="O972" s="258"/>
      <c r="P972" s="258"/>
      <c r="Q972" s="659"/>
      <c r="R972" s="659"/>
      <c r="S972" s="659"/>
      <c r="T972" s="659"/>
      <c r="U972" s="659"/>
      <c r="V972" s="659"/>
    </row>
    <row r="973" spans="1:22" ht="17.100000000000001" hidden="1" customHeight="1" x14ac:dyDescent="0.25">
      <c r="A973" s="29">
        <v>2</v>
      </c>
      <c r="B973" s="528">
        <v>345</v>
      </c>
      <c r="C973" s="1777" t="s">
        <v>159</v>
      </c>
      <c r="D973" s="1778"/>
      <c r="E973" s="19" t="s">
        <v>117</v>
      </c>
      <c r="F973" s="20" t="s">
        <v>117</v>
      </c>
      <c r="G973" s="21" t="s">
        <v>117</v>
      </c>
      <c r="H973" s="21" t="s">
        <v>117</v>
      </c>
      <c r="I973" s="21" t="s">
        <v>117</v>
      </c>
      <c r="J973" s="21" t="s">
        <v>117</v>
      </c>
      <c r="K973" s="643" t="s">
        <v>357</v>
      </c>
      <c r="L973" s="643"/>
      <c r="M973" s="643"/>
      <c r="N973" s="643"/>
      <c r="O973" s="643"/>
      <c r="P973" s="643"/>
      <c r="Q973" s="659"/>
      <c r="R973" s="659"/>
      <c r="S973" s="659"/>
      <c r="T973" s="659"/>
      <c r="U973" s="659"/>
      <c r="V973" s="659"/>
    </row>
    <row r="974" spans="1:22" ht="17.100000000000001" hidden="1" customHeight="1" x14ac:dyDescent="0.25">
      <c r="A974" s="638"/>
      <c r="B974" s="633"/>
      <c r="C974" s="1624"/>
      <c r="D974" s="1625"/>
      <c r="E974" s="75" t="s">
        <v>96</v>
      </c>
      <c r="F974" s="76"/>
      <c r="G974" s="6" t="e">
        <f t="shared" ref="G974:G1166" si="152">H974/F974</f>
        <v>#DIV/0!</v>
      </c>
      <c r="H974" s="56"/>
      <c r="I974" s="56"/>
      <c r="J974" s="56"/>
      <c r="K974" s="644" t="s">
        <v>358</v>
      </c>
      <c r="L974" s="644"/>
      <c r="M974" s="644"/>
      <c r="N974" s="644"/>
      <c r="O974" s="644"/>
      <c r="P974" s="644"/>
      <c r="Q974" s="659"/>
      <c r="R974" s="659"/>
      <c r="S974" s="659"/>
      <c r="T974" s="659"/>
      <c r="U974" s="659"/>
      <c r="V974" s="659"/>
    </row>
    <row r="975" spans="1:22" ht="17.100000000000001" hidden="1" customHeight="1" x14ac:dyDescent="0.25">
      <c r="A975" s="638"/>
      <c r="B975" s="633"/>
      <c r="C975" s="1624"/>
      <c r="D975" s="1625"/>
      <c r="E975" s="75" t="s">
        <v>96</v>
      </c>
      <c r="F975" s="76"/>
      <c r="G975" s="6" t="e">
        <f t="shared" si="152"/>
        <v>#DIV/0!</v>
      </c>
      <c r="H975" s="56"/>
      <c r="I975" s="56"/>
      <c r="J975" s="56"/>
      <c r="K975" s="644" t="s">
        <v>361</v>
      </c>
      <c r="L975" s="644"/>
      <c r="M975" s="644"/>
      <c r="N975" s="644"/>
      <c r="O975" s="644"/>
      <c r="P975" s="645"/>
      <c r="Q975" s="659"/>
      <c r="R975" s="659"/>
      <c r="S975" s="659"/>
      <c r="T975" s="659"/>
      <c r="U975" s="659"/>
      <c r="V975" s="659"/>
    </row>
    <row r="976" spans="1:22" ht="17.100000000000001" hidden="1" customHeight="1" x14ac:dyDescent="0.25">
      <c r="A976" s="638"/>
      <c r="B976" s="633"/>
      <c r="C976" s="1624"/>
      <c r="D976" s="1625"/>
      <c r="E976" s="75" t="s">
        <v>96</v>
      </c>
      <c r="F976" s="76"/>
      <c r="G976" s="6" t="e">
        <f t="shared" si="152"/>
        <v>#DIV/0!</v>
      </c>
      <c r="H976" s="56"/>
      <c r="I976" s="56"/>
      <c r="J976" s="56"/>
      <c r="K976" s="644" t="s">
        <v>359</v>
      </c>
      <c r="L976" s="644"/>
      <c r="M976" s="644"/>
      <c r="N976" s="644"/>
      <c r="O976" s="644"/>
      <c r="P976" s="644"/>
      <c r="Q976" s="659"/>
      <c r="R976" s="659"/>
      <c r="S976" s="659"/>
      <c r="T976" s="659"/>
      <c r="U976" s="659"/>
      <c r="V976" s="659"/>
    </row>
    <row r="977" spans="1:22" ht="17.100000000000001" hidden="1" customHeight="1" x14ac:dyDescent="0.25">
      <c r="A977" s="638"/>
      <c r="B977" s="633"/>
      <c r="C977" s="1624"/>
      <c r="D977" s="1625"/>
      <c r="E977" s="75" t="s">
        <v>96</v>
      </c>
      <c r="F977" s="76"/>
      <c r="G977" s="6" t="e">
        <f t="shared" si="152"/>
        <v>#DIV/0!</v>
      </c>
      <c r="H977" s="56"/>
      <c r="I977" s="56"/>
      <c r="J977" s="56"/>
      <c r="K977" s="644" t="s">
        <v>362</v>
      </c>
      <c r="L977" s="644"/>
      <c r="M977" s="644"/>
      <c r="N977" s="644"/>
      <c r="O977" s="644"/>
      <c r="P977" s="644"/>
      <c r="Q977" s="659"/>
      <c r="R977" s="659"/>
      <c r="S977" s="659"/>
      <c r="T977" s="659"/>
      <c r="U977" s="659"/>
      <c r="V977" s="659"/>
    </row>
    <row r="978" spans="1:22" ht="17.100000000000001" hidden="1" customHeight="1" x14ac:dyDescent="0.25">
      <c r="A978" s="638"/>
      <c r="B978" s="633"/>
      <c r="C978" s="1624"/>
      <c r="D978" s="1625"/>
      <c r="E978" s="75" t="s">
        <v>96</v>
      </c>
      <c r="F978" s="76"/>
      <c r="G978" s="6" t="e">
        <f t="shared" ref="G978:G1001" si="153">H978/F978</f>
        <v>#DIV/0!</v>
      </c>
      <c r="H978" s="56"/>
      <c r="I978" s="56"/>
      <c r="J978" s="56"/>
      <c r="K978" s="644" t="s">
        <v>363</v>
      </c>
      <c r="L978" s="644"/>
      <c r="M978" s="644"/>
      <c r="N978" s="644"/>
      <c r="O978" s="644"/>
      <c r="P978" s="644"/>
      <c r="Q978" s="659"/>
      <c r="R978" s="659"/>
      <c r="S978" s="659"/>
      <c r="T978" s="659"/>
      <c r="U978" s="659"/>
      <c r="V978" s="659"/>
    </row>
    <row r="979" spans="1:22" ht="17.100000000000001" hidden="1" customHeight="1" x14ac:dyDescent="0.25">
      <c r="A979" s="638"/>
      <c r="B979" s="633"/>
      <c r="C979" s="1624"/>
      <c r="D979" s="1625"/>
      <c r="E979" s="75" t="s">
        <v>96</v>
      </c>
      <c r="F979" s="76"/>
      <c r="G979" s="6" t="e">
        <f t="shared" si="153"/>
        <v>#DIV/0!</v>
      </c>
      <c r="H979" s="56"/>
      <c r="I979" s="56"/>
      <c r="J979" s="56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</row>
    <row r="980" spans="1:22" ht="17.100000000000001" hidden="1" customHeight="1" x14ac:dyDescent="0.25">
      <c r="A980" s="638"/>
      <c r="B980" s="633"/>
      <c r="C980" s="1624"/>
      <c r="D980" s="1625"/>
      <c r="E980" s="75" t="s">
        <v>96</v>
      </c>
      <c r="F980" s="76"/>
      <c r="G980" s="6" t="e">
        <f t="shared" si="153"/>
        <v>#DIV/0!</v>
      </c>
      <c r="H980" s="56"/>
      <c r="I980" s="56"/>
      <c r="J980" s="56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</row>
    <row r="981" spans="1:22" ht="17.100000000000001" hidden="1" customHeight="1" x14ac:dyDescent="0.25">
      <c r="A981" s="638"/>
      <c r="B981" s="633"/>
      <c r="C981" s="1624"/>
      <c r="D981" s="1625"/>
      <c r="E981" s="75" t="s">
        <v>96</v>
      </c>
      <c r="F981" s="76"/>
      <c r="G981" s="6" t="e">
        <f t="shared" si="153"/>
        <v>#DIV/0!</v>
      </c>
      <c r="H981" s="56"/>
      <c r="I981" s="56"/>
      <c r="J981" s="56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</row>
    <row r="982" spans="1:22" ht="17.100000000000001" hidden="1" customHeight="1" x14ac:dyDescent="0.25">
      <c r="A982" s="638"/>
      <c r="B982" s="633"/>
      <c r="C982" s="1624"/>
      <c r="D982" s="1625"/>
      <c r="E982" s="75" t="s">
        <v>96</v>
      </c>
      <c r="F982" s="76"/>
      <c r="G982" s="6" t="e">
        <f t="shared" si="153"/>
        <v>#DIV/0!</v>
      </c>
      <c r="H982" s="56"/>
      <c r="I982" s="56"/>
      <c r="J982" s="56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</row>
    <row r="983" spans="1:22" ht="17.100000000000001" hidden="1" customHeight="1" x14ac:dyDescent="0.25">
      <c r="A983" s="638"/>
      <c r="B983" s="633"/>
      <c r="C983" s="1624"/>
      <c r="D983" s="1625"/>
      <c r="E983" s="75" t="s">
        <v>96</v>
      </c>
      <c r="F983" s="76"/>
      <c r="G983" s="6" t="e">
        <f t="shared" si="153"/>
        <v>#DIV/0!</v>
      </c>
      <c r="H983" s="56"/>
      <c r="I983" s="56"/>
      <c r="J983" s="56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</row>
    <row r="984" spans="1:22" ht="17.100000000000001" hidden="1" customHeight="1" x14ac:dyDescent="0.25">
      <c r="A984" s="638"/>
      <c r="B984" s="633"/>
      <c r="C984" s="1624"/>
      <c r="D984" s="1625"/>
      <c r="E984" s="75" t="s">
        <v>96</v>
      </c>
      <c r="F984" s="76"/>
      <c r="G984" s="6" t="e">
        <f t="shared" si="153"/>
        <v>#DIV/0!</v>
      </c>
      <c r="H984" s="56"/>
      <c r="I984" s="56"/>
      <c r="J984" s="56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</row>
    <row r="985" spans="1:22" ht="17.100000000000001" hidden="1" customHeight="1" x14ac:dyDescent="0.25">
      <c r="A985" s="638"/>
      <c r="B985" s="633"/>
      <c r="C985" s="1624"/>
      <c r="D985" s="1625"/>
      <c r="E985" s="75" t="s">
        <v>96</v>
      </c>
      <c r="F985" s="76"/>
      <c r="G985" s="6" t="e">
        <f t="shared" si="153"/>
        <v>#DIV/0!</v>
      </c>
      <c r="H985" s="56"/>
      <c r="I985" s="56"/>
      <c r="J985" s="56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</row>
    <row r="986" spans="1:22" ht="17.100000000000001" hidden="1" customHeight="1" x14ac:dyDescent="0.25">
      <c r="A986" s="638"/>
      <c r="B986" s="633"/>
      <c r="C986" s="1624"/>
      <c r="D986" s="1625"/>
      <c r="E986" s="75" t="s">
        <v>96</v>
      </c>
      <c r="F986" s="76"/>
      <c r="G986" s="6" t="e">
        <f t="shared" si="153"/>
        <v>#DIV/0!</v>
      </c>
      <c r="H986" s="56"/>
      <c r="I986" s="56"/>
      <c r="J986" s="56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</row>
    <row r="987" spans="1:22" ht="17.100000000000001" hidden="1" customHeight="1" x14ac:dyDescent="0.25">
      <c r="A987" s="638"/>
      <c r="B987" s="633"/>
      <c r="C987" s="1624"/>
      <c r="D987" s="1625"/>
      <c r="E987" s="75" t="s">
        <v>96</v>
      </c>
      <c r="F987" s="76"/>
      <c r="G987" s="6" t="e">
        <f t="shared" si="153"/>
        <v>#DIV/0!</v>
      </c>
      <c r="H987" s="56"/>
      <c r="I987" s="56"/>
      <c r="J987" s="56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</row>
    <row r="988" spans="1:22" ht="17.100000000000001" hidden="1" customHeight="1" x14ac:dyDescent="0.25">
      <c r="A988" s="638"/>
      <c r="B988" s="633"/>
      <c r="C988" s="1624"/>
      <c r="D988" s="1625"/>
      <c r="E988" s="75" t="s">
        <v>96</v>
      </c>
      <c r="F988" s="76"/>
      <c r="G988" s="6" t="e">
        <f t="shared" si="153"/>
        <v>#DIV/0!</v>
      </c>
      <c r="H988" s="56"/>
      <c r="I988" s="56"/>
      <c r="J988" s="56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</row>
    <row r="989" spans="1:22" ht="17.100000000000001" hidden="1" customHeight="1" x14ac:dyDescent="0.25">
      <c r="A989" s="638"/>
      <c r="B989" s="633"/>
      <c r="C989" s="1624"/>
      <c r="D989" s="1625"/>
      <c r="E989" s="75" t="s">
        <v>96</v>
      </c>
      <c r="F989" s="76"/>
      <c r="G989" s="6" t="e">
        <f t="shared" si="153"/>
        <v>#DIV/0!</v>
      </c>
      <c r="H989" s="56"/>
      <c r="I989" s="56"/>
      <c r="J989" s="56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</row>
    <row r="990" spans="1:22" ht="17.100000000000001" hidden="1" customHeight="1" x14ac:dyDescent="0.25">
      <c r="A990" s="638"/>
      <c r="B990" s="633"/>
      <c r="C990" s="1624"/>
      <c r="D990" s="1625"/>
      <c r="E990" s="75" t="s">
        <v>96</v>
      </c>
      <c r="F990" s="76"/>
      <c r="G990" s="6" t="e">
        <f t="shared" si="153"/>
        <v>#DIV/0!</v>
      </c>
      <c r="H990" s="56"/>
      <c r="I990" s="56"/>
      <c r="J990" s="56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</row>
    <row r="991" spans="1:22" ht="17.100000000000001" hidden="1" customHeight="1" x14ac:dyDescent="0.25">
      <c r="A991" s="638"/>
      <c r="B991" s="633"/>
      <c r="C991" s="1624"/>
      <c r="D991" s="1625"/>
      <c r="E991" s="75" t="s">
        <v>96</v>
      </c>
      <c r="F991" s="76"/>
      <c r="G991" s="6" t="e">
        <f t="shared" si="153"/>
        <v>#DIV/0!</v>
      </c>
      <c r="H991" s="56"/>
      <c r="I991" s="56"/>
      <c r="J991" s="56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</row>
    <row r="992" spans="1:22" ht="17.100000000000001" hidden="1" customHeight="1" x14ac:dyDescent="0.25">
      <c r="A992" s="638"/>
      <c r="B992" s="633"/>
      <c r="C992" s="1624"/>
      <c r="D992" s="1625"/>
      <c r="E992" s="75" t="s">
        <v>96</v>
      </c>
      <c r="F992" s="76"/>
      <c r="G992" s="6" t="e">
        <f t="shared" si="153"/>
        <v>#DIV/0!</v>
      </c>
      <c r="H992" s="56"/>
      <c r="I992" s="56"/>
      <c r="J992" s="56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</row>
    <row r="993" spans="1:22" ht="17.100000000000001" hidden="1" customHeight="1" x14ac:dyDescent="0.25">
      <c r="A993" s="638"/>
      <c r="B993" s="633"/>
      <c r="C993" s="1624"/>
      <c r="D993" s="1625"/>
      <c r="E993" s="75" t="s">
        <v>96</v>
      </c>
      <c r="F993" s="76"/>
      <c r="G993" s="6" t="e">
        <f t="shared" si="153"/>
        <v>#DIV/0!</v>
      </c>
      <c r="H993" s="56"/>
      <c r="I993" s="56"/>
      <c r="J993" s="56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</row>
    <row r="994" spans="1:22" ht="17.100000000000001" hidden="1" customHeight="1" x14ac:dyDescent="0.25">
      <c r="A994" s="638"/>
      <c r="B994" s="633"/>
      <c r="C994" s="1624"/>
      <c r="D994" s="1625"/>
      <c r="E994" s="75" t="s">
        <v>96</v>
      </c>
      <c r="F994" s="76"/>
      <c r="G994" s="6" t="e">
        <f t="shared" si="153"/>
        <v>#DIV/0!</v>
      </c>
      <c r="H994" s="56"/>
      <c r="I994" s="56"/>
      <c r="J994" s="56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</row>
    <row r="995" spans="1:22" ht="17.100000000000001" hidden="1" customHeight="1" x14ac:dyDescent="0.25">
      <c r="A995" s="638"/>
      <c r="B995" s="633"/>
      <c r="C995" s="1624"/>
      <c r="D995" s="1625"/>
      <c r="E995" s="75" t="s">
        <v>96</v>
      </c>
      <c r="F995" s="76"/>
      <c r="G995" s="6" t="e">
        <f t="shared" si="153"/>
        <v>#DIV/0!</v>
      </c>
      <c r="H995" s="56"/>
      <c r="I995" s="56"/>
      <c r="J995" s="56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</row>
    <row r="996" spans="1:22" ht="17.100000000000001" hidden="1" customHeight="1" x14ac:dyDescent="0.25">
      <c r="A996" s="638"/>
      <c r="B996" s="633"/>
      <c r="C996" s="1624"/>
      <c r="D996" s="1625"/>
      <c r="E996" s="75" t="s">
        <v>96</v>
      </c>
      <c r="F996" s="76"/>
      <c r="G996" s="6" t="e">
        <f t="shared" si="153"/>
        <v>#DIV/0!</v>
      </c>
      <c r="H996" s="56"/>
      <c r="I996" s="56"/>
      <c r="J996" s="56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</row>
    <row r="997" spans="1:22" ht="17.100000000000001" hidden="1" customHeight="1" x14ac:dyDescent="0.25">
      <c r="A997" s="638"/>
      <c r="B997" s="633"/>
      <c r="C997" s="1624"/>
      <c r="D997" s="1625"/>
      <c r="E997" s="75" t="s">
        <v>96</v>
      </c>
      <c r="F997" s="76"/>
      <c r="G997" s="6" t="e">
        <f t="shared" si="153"/>
        <v>#DIV/0!</v>
      </c>
      <c r="H997" s="56"/>
      <c r="I997" s="56"/>
      <c r="J997" s="56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</row>
    <row r="998" spans="1:22" ht="17.100000000000001" hidden="1" customHeight="1" x14ac:dyDescent="0.25">
      <c r="A998" s="638"/>
      <c r="B998" s="633"/>
      <c r="C998" s="1624"/>
      <c r="D998" s="1625"/>
      <c r="E998" s="75" t="s">
        <v>96</v>
      </c>
      <c r="F998" s="76"/>
      <c r="G998" s="6" t="e">
        <f t="shared" si="153"/>
        <v>#DIV/0!</v>
      </c>
      <c r="H998" s="56"/>
      <c r="I998" s="56"/>
      <c r="J998" s="56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</row>
    <row r="999" spans="1:22" ht="17.100000000000001" hidden="1" customHeight="1" x14ac:dyDescent="0.25">
      <c r="A999" s="638"/>
      <c r="B999" s="633"/>
      <c r="C999" s="1624"/>
      <c r="D999" s="1625"/>
      <c r="E999" s="75" t="s">
        <v>96</v>
      </c>
      <c r="F999" s="76"/>
      <c r="G999" s="6" t="e">
        <f t="shared" si="153"/>
        <v>#DIV/0!</v>
      </c>
      <c r="H999" s="56"/>
      <c r="I999" s="56"/>
      <c r="J999" s="56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</row>
    <row r="1000" spans="1:22" ht="17.100000000000001" hidden="1" customHeight="1" x14ac:dyDescent="0.25">
      <c r="A1000" s="638"/>
      <c r="B1000" s="633"/>
      <c r="C1000" s="1624"/>
      <c r="D1000" s="1625"/>
      <c r="E1000" s="75" t="s">
        <v>96</v>
      </c>
      <c r="F1000" s="76"/>
      <c r="G1000" s="6" t="e">
        <f t="shared" si="153"/>
        <v>#DIV/0!</v>
      </c>
      <c r="H1000" s="56"/>
      <c r="I1000" s="56"/>
      <c r="J1000" s="56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</row>
    <row r="1001" spans="1:22" ht="17.100000000000001" hidden="1" customHeight="1" x14ac:dyDescent="0.25">
      <c r="A1001" s="638"/>
      <c r="B1001" s="633"/>
      <c r="C1001" s="1624"/>
      <c r="D1001" s="1625"/>
      <c r="E1001" s="75" t="s">
        <v>96</v>
      </c>
      <c r="F1001" s="76"/>
      <c r="G1001" s="6" t="e">
        <f t="shared" si="153"/>
        <v>#DIV/0!</v>
      </c>
      <c r="H1001" s="56"/>
      <c r="I1001" s="56"/>
      <c r="J1001" s="56"/>
      <c r="K1001" s="659"/>
      <c r="L1001" s="659"/>
      <c r="M1001" s="659"/>
      <c r="N1001" s="659"/>
      <c r="O1001" s="659"/>
      <c r="P1001" s="659"/>
      <c r="Q1001" s="659"/>
      <c r="R1001" s="659"/>
      <c r="S1001" s="659"/>
      <c r="T1001" s="659"/>
      <c r="U1001" s="659"/>
      <c r="V1001" s="659"/>
    </row>
    <row r="1002" spans="1:22" ht="17.100000000000001" hidden="1" customHeight="1" x14ac:dyDescent="0.25">
      <c r="A1002" s="638"/>
      <c r="B1002" s="633"/>
      <c r="C1002" s="1624"/>
      <c r="D1002" s="1625"/>
      <c r="E1002" s="75" t="s">
        <v>96</v>
      </c>
      <c r="F1002" s="76"/>
      <c r="G1002" s="6" t="e">
        <f t="shared" si="152"/>
        <v>#DIV/0!</v>
      </c>
      <c r="H1002" s="56"/>
      <c r="I1002" s="56"/>
      <c r="J1002" s="56"/>
      <c r="K1002" s="659"/>
      <c r="L1002" s="659"/>
      <c r="M1002" s="659"/>
      <c r="N1002" s="659"/>
      <c r="O1002" s="659"/>
      <c r="P1002" s="659"/>
      <c r="Q1002" s="659"/>
      <c r="R1002" s="659"/>
      <c r="S1002" s="659"/>
      <c r="T1002" s="659"/>
      <c r="U1002" s="659"/>
      <c r="V1002" s="659"/>
    </row>
    <row r="1003" spans="1:22" ht="17.100000000000001" hidden="1" customHeight="1" x14ac:dyDescent="0.25">
      <c r="A1003" s="638"/>
      <c r="B1003" s="633"/>
      <c r="C1003" s="1624"/>
      <c r="D1003" s="1625"/>
      <c r="E1003" s="75" t="s">
        <v>96</v>
      </c>
      <c r="F1003" s="76"/>
      <c r="G1003" s="6" t="e">
        <f t="shared" si="152"/>
        <v>#DIV/0!</v>
      </c>
      <c r="H1003" s="56"/>
      <c r="I1003" s="56"/>
      <c r="J1003" s="56"/>
      <c r="Q1003" s="659"/>
      <c r="R1003" s="659"/>
      <c r="S1003" s="659"/>
      <c r="T1003" s="659"/>
      <c r="U1003" s="659"/>
      <c r="V1003" s="659"/>
    </row>
    <row r="1004" spans="1:22" ht="17.100000000000001" hidden="1" customHeight="1" x14ac:dyDescent="0.25">
      <c r="A1004" s="638"/>
      <c r="B1004" s="633"/>
      <c r="C1004" s="1624"/>
      <c r="D1004" s="1625"/>
      <c r="E1004" s="75" t="s">
        <v>96</v>
      </c>
      <c r="F1004" s="76"/>
      <c r="G1004" s="6" t="e">
        <f t="shared" ref="G1004:G1098" si="154">H1004/F1004</f>
        <v>#DIV/0!</v>
      </c>
      <c r="H1004" s="56"/>
      <c r="I1004" s="56"/>
      <c r="J1004" s="56"/>
      <c r="Q1004" s="659"/>
      <c r="R1004" s="659"/>
      <c r="S1004" s="659"/>
      <c r="T1004" s="659"/>
      <c r="U1004" s="659"/>
      <c r="V1004" s="659"/>
    </row>
    <row r="1005" spans="1:22" ht="17.100000000000001" hidden="1" customHeight="1" x14ac:dyDescent="0.25">
      <c r="A1005" s="904"/>
      <c r="B1005" s="2002" t="s">
        <v>583</v>
      </c>
      <c r="C1005" s="2003"/>
      <c r="D1005" s="2004"/>
      <c r="E1005" s="905"/>
      <c r="F1005" s="906"/>
      <c r="G1005" s="907"/>
      <c r="H1005" s="907">
        <f>SUM(H974:H1004)</f>
        <v>0</v>
      </c>
      <c r="I1005" s="907">
        <f t="shared" ref="I1005:J1005" si="155">SUM(I974:I1004)</f>
        <v>0</v>
      </c>
      <c r="J1005" s="907">
        <f t="shared" si="155"/>
        <v>0</v>
      </c>
      <c r="Q1005" s="659"/>
      <c r="R1005" s="659"/>
      <c r="S1005" s="659"/>
      <c r="T1005" s="659"/>
      <c r="U1005" s="659"/>
      <c r="V1005" s="659"/>
    </row>
    <row r="1006" spans="1:22" ht="17.100000000000001" hidden="1" customHeight="1" x14ac:dyDescent="0.25">
      <c r="A1006" s="611">
        <v>3</v>
      </c>
      <c r="B1006" s="528">
        <v>346</v>
      </c>
      <c r="C1006" s="1626" t="s">
        <v>901</v>
      </c>
      <c r="D1006" s="1627"/>
      <c r="E1006" s="19" t="s">
        <v>117</v>
      </c>
      <c r="F1006" s="20" t="s">
        <v>117</v>
      </c>
      <c r="G1006" s="21" t="s">
        <v>117</v>
      </c>
      <c r="H1006" s="21" t="s">
        <v>117</v>
      </c>
      <c r="I1006" s="21" t="s">
        <v>117</v>
      </c>
      <c r="J1006" s="21" t="s">
        <v>117</v>
      </c>
      <c r="Q1006" s="659"/>
      <c r="R1006" s="659"/>
      <c r="S1006" s="659"/>
      <c r="T1006" s="659"/>
      <c r="U1006" s="659"/>
      <c r="V1006" s="659"/>
    </row>
    <row r="1007" spans="1:22" ht="17.100000000000001" hidden="1" customHeight="1" x14ac:dyDescent="0.25">
      <c r="A1007" s="1109" t="s">
        <v>895</v>
      </c>
      <c r="B1007" s="909">
        <v>346</v>
      </c>
      <c r="C1007" s="2079" t="s">
        <v>150</v>
      </c>
      <c r="D1007" s="2080"/>
      <c r="E1007" s="910" t="s">
        <v>117</v>
      </c>
      <c r="F1007" s="911" t="s">
        <v>117</v>
      </c>
      <c r="G1007" s="912" t="s">
        <v>117</v>
      </c>
      <c r="H1007" s="912" t="s">
        <v>117</v>
      </c>
      <c r="I1007" s="912" t="s">
        <v>117</v>
      </c>
      <c r="J1007" s="912" t="s">
        <v>117</v>
      </c>
      <c r="Q1007" s="659"/>
      <c r="R1007" s="659"/>
      <c r="S1007" s="659"/>
      <c r="T1007" s="659"/>
      <c r="U1007" s="659"/>
      <c r="V1007" s="659"/>
    </row>
    <row r="1008" spans="1:22" ht="17.100000000000001" hidden="1" customHeight="1" x14ac:dyDescent="0.25">
      <c r="A1008" s="638"/>
      <c r="B1008" s="633"/>
      <c r="C1008" s="1624"/>
      <c r="D1008" s="1625"/>
      <c r="E1008" s="75" t="s">
        <v>96</v>
      </c>
      <c r="F1008" s="76"/>
      <c r="G1008" s="6" t="e">
        <f t="shared" si="154"/>
        <v>#DIV/0!</v>
      </c>
      <c r="H1008" s="56"/>
      <c r="I1008" s="56"/>
      <c r="J1008" s="56"/>
      <c r="Q1008" s="659"/>
      <c r="R1008" s="659"/>
      <c r="S1008" s="659"/>
      <c r="T1008" s="659"/>
      <c r="U1008" s="659"/>
      <c r="V1008" s="659"/>
    </row>
    <row r="1009" spans="1:22" ht="17.100000000000001" hidden="1" customHeight="1" x14ac:dyDescent="0.25">
      <c r="A1009" s="638"/>
      <c r="B1009" s="633"/>
      <c r="C1009" s="1624"/>
      <c r="D1009" s="1625"/>
      <c r="E1009" s="75" t="s">
        <v>96</v>
      </c>
      <c r="F1009" s="76"/>
      <c r="G1009" s="6" t="e">
        <f t="shared" si="154"/>
        <v>#DIV/0!</v>
      </c>
      <c r="H1009" s="56"/>
      <c r="I1009" s="56"/>
      <c r="J1009" s="56"/>
      <c r="Q1009" s="659"/>
      <c r="R1009" s="659"/>
      <c r="S1009" s="659"/>
      <c r="T1009" s="659"/>
      <c r="U1009" s="659"/>
      <c r="V1009" s="659"/>
    </row>
    <row r="1010" spans="1:22" ht="17.100000000000001" hidden="1" customHeight="1" x14ac:dyDescent="0.25">
      <c r="A1010" s="638"/>
      <c r="B1010" s="633"/>
      <c r="C1010" s="1624"/>
      <c r="D1010" s="1625"/>
      <c r="E1010" s="75" t="s">
        <v>96</v>
      </c>
      <c r="F1010" s="76"/>
      <c r="G1010" s="6" t="e">
        <f t="shared" si="154"/>
        <v>#DIV/0!</v>
      </c>
      <c r="H1010" s="56"/>
      <c r="I1010" s="56"/>
      <c r="J1010" s="56"/>
      <c r="Q1010" s="659"/>
      <c r="R1010" s="659"/>
      <c r="S1010" s="659"/>
      <c r="T1010" s="659"/>
      <c r="U1010" s="659"/>
      <c r="V1010" s="659"/>
    </row>
    <row r="1011" spans="1:22" ht="17.100000000000001" hidden="1" customHeight="1" x14ac:dyDescent="0.25">
      <c r="A1011" s="638"/>
      <c r="B1011" s="633"/>
      <c r="C1011" s="1624"/>
      <c r="D1011" s="1625"/>
      <c r="E1011" s="75" t="s">
        <v>96</v>
      </c>
      <c r="F1011" s="76"/>
      <c r="G1011" s="6" t="e">
        <f t="shared" si="154"/>
        <v>#DIV/0!</v>
      </c>
      <c r="H1011" s="56"/>
      <c r="I1011" s="56"/>
      <c r="J1011" s="56"/>
      <c r="Q1011" s="659"/>
      <c r="R1011" s="659"/>
      <c r="S1011" s="659"/>
      <c r="T1011" s="659"/>
      <c r="U1011" s="659"/>
      <c r="V1011" s="659"/>
    </row>
    <row r="1012" spans="1:22" ht="17.100000000000001" hidden="1" customHeight="1" x14ac:dyDescent="0.25">
      <c r="A1012" s="638"/>
      <c r="B1012" s="633"/>
      <c r="C1012" s="1624"/>
      <c r="D1012" s="1625"/>
      <c r="E1012" s="75" t="s">
        <v>96</v>
      </c>
      <c r="F1012" s="76"/>
      <c r="G1012" s="6" t="e">
        <f t="shared" si="154"/>
        <v>#DIV/0!</v>
      </c>
      <c r="H1012" s="56"/>
      <c r="I1012" s="56"/>
      <c r="J1012" s="56"/>
      <c r="Q1012" s="659"/>
      <c r="R1012" s="659"/>
      <c r="S1012" s="659"/>
      <c r="T1012" s="659"/>
      <c r="U1012" s="659"/>
      <c r="V1012" s="659"/>
    </row>
    <row r="1013" spans="1:22" ht="17.100000000000001" hidden="1" customHeight="1" x14ac:dyDescent="0.25">
      <c r="A1013" s="638"/>
      <c r="B1013" s="633"/>
      <c r="C1013" s="1624"/>
      <c r="D1013" s="1625"/>
      <c r="E1013" s="75" t="s">
        <v>96</v>
      </c>
      <c r="F1013" s="76"/>
      <c r="G1013" s="6" t="e">
        <f t="shared" si="154"/>
        <v>#DIV/0!</v>
      </c>
      <c r="H1013" s="56"/>
      <c r="I1013" s="56"/>
      <c r="J1013" s="56"/>
      <c r="Q1013" s="659"/>
      <c r="R1013" s="659"/>
      <c r="S1013" s="659"/>
      <c r="T1013" s="659"/>
      <c r="U1013" s="659"/>
      <c r="V1013" s="659"/>
    </row>
    <row r="1014" spans="1:22" ht="17.100000000000001" hidden="1" customHeight="1" x14ac:dyDescent="0.25">
      <c r="A1014" s="638"/>
      <c r="B1014" s="633"/>
      <c r="C1014" s="1624"/>
      <c r="D1014" s="1625"/>
      <c r="E1014" s="75" t="s">
        <v>96</v>
      </c>
      <c r="F1014" s="76"/>
      <c r="G1014" s="6" t="e">
        <f t="shared" si="154"/>
        <v>#DIV/0!</v>
      </c>
      <c r="H1014" s="56"/>
      <c r="I1014" s="56"/>
      <c r="J1014" s="56"/>
      <c r="Q1014" s="659"/>
      <c r="R1014" s="659"/>
      <c r="S1014" s="659"/>
      <c r="T1014" s="659"/>
      <c r="U1014" s="659"/>
      <c r="V1014" s="659"/>
    </row>
    <row r="1015" spans="1:22" ht="17.100000000000001" hidden="1" customHeight="1" x14ac:dyDescent="0.25">
      <c r="A1015" s="638"/>
      <c r="B1015" s="633"/>
      <c r="C1015" s="1624"/>
      <c r="D1015" s="1625"/>
      <c r="E1015" s="75" t="s">
        <v>96</v>
      </c>
      <c r="F1015" s="76"/>
      <c r="G1015" s="6" t="e">
        <f t="shared" si="154"/>
        <v>#DIV/0!</v>
      </c>
      <c r="H1015" s="56"/>
      <c r="I1015" s="56"/>
      <c r="J1015" s="56"/>
      <c r="Q1015" s="659"/>
      <c r="R1015" s="659"/>
      <c r="S1015" s="659"/>
      <c r="T1015" s="659"/>
      <c r="U1015" s="659"/>
      <c r="V1015" s="659"/>
    </row>
    <row r="1016" spans="1:22" ht="17.100000000000001" hidden="1" customHeight="1" x14ac:dyDescent="0.25">
      <c r="A1016" s="638"/>
      <c r="B1016" s="633"/>
      <c r="C1016" s="1624"/>
      <c r="D1016" s="1625"/>
      <c r="E1016" s="75" t="s">
        <v>96</v>
      </c>
      <c r="F1016" s="76"/>
      <c r="G1016" s="6" t="e">
        <f t="shared" ref="G1016:G1046" si="156">H1016/F1016</f>
        <v>#DIV/0!</v>
      </c>
      <c r="H1016" s="56"/>
      <c r="I1016" s="56"/>
      <c r="J1016" s="56"/>
      <c r="Q1016" s="659"/>
      <c r="R1016" s="659"/>
      <c r="S1016" s="659"/>
      <c r="T1016" s="659"/>
      <c r="U1016" s="659"/>
      <c r="V1016" s="659"/>
    </row>
    <row r="1017" spans="1:22" ht="17.100000000000001" hidden="1" customHeight="1" x14ac:dyDescent="0.25">
      <c r="A1017" s="638"/>
      <c r="B1017" s="633"/>
      <c r="C1017" s="1624"/>
      <c r="D1017" s="1625"/>
      <c r="E1017" s="75" t="s">
        <v>96</v>
      </c>
      <c r="F1017" s="76"/>
      <c r="G1017" s="6" t="e">
        <f t="shared" si="156"/>
        <v>#DIV/0!</v>
      </c>
      <c r="H1017" s="56"/>
      <c r="I1017" s="56"/>
      <c r="J1017" s="56"/>
      <c r="Q1017" s="659"/>
      <c r="R1017" s="659"/>
      <c r="S1017" s="659"/>
      <c r="T1017" s="659"/>
      <c r="U1017" s="659"/>
      <c r="V1017" s="659"/>
    </row>
    <row r="1018" spans="1:22" ht="17.100000000000001" hidden="1" customHeight="1" x14ac:dyDescent="0.25">
      <c r="A1018" s="638"/>
      <c r="B1018" s="633"/>
      <c r="C1018" s="1624"/>
      <c r="D1018" s="1625"/>
      <c r="E1018" s="75" t="s">
        <v>96</v>
      </c>
      <c r="F1018" s="76"/>
      <c r="G1018" s="6" t="e">
        <f t="shared" si="156"/>
        <v>#DIV/0!</v>
      </c>
      <c r="H1018" s="56"/>
      <c r="I1018" s="56"/>
      <c r="J1018" s="56"/>
      <c r="Q1018" s="659"/>
      <c r="R1018" s="659"/>
      <c r="S1018" s="659"/>
      <c r="T1018" s="659"/>
      <c r="U1018" s="659"/>
      <c r="V1018" s="659"/>
    </row>
    <row r="1019" spans="1:22" ht="17.100000000000001" hidden="1" customHeight="1" x14ac:dyDescent="0.25">
      <c r="A1019" s="638"/>
      <c r="B1019" s="633"/>
      <c r="C1019" s="1624"/>
      <c r="D1019" s="1625"/>
      <c r="E1019" s="75" t="s">
        <v>96</v>
      </c>
      <c r="F1019" s="76"/>
      <c r="G1019" s="6" t="e">
        <f t="shared" si="156"/>
        <v>#DIV/0!</v>
      </c>
      <c r="H1019" s="56"/>
      <c r="I1019" s="56"/>
      <c r="J1019" s="56"/>
      <c r="Q1019" s="659"/>
      <c r="R1019" s="659"/>
      <c r="S1019" s="659"/>
      <c r="T1019" s="659"/>
      <c r="U1019" s="659"/>
      <c r="V1019" s="659"/>
    </row>
    <row r="1020" spans="1:22" ht="17.100000000000001" hidden="1" customHeight="1" x14ac:dyDescent="0.25">
      <c r="A1020" s="638"/>
      <c r="B1020" s="633"/>
      <c r="C1020" s="1624"/>
      <c r="D1020" s="1625"/>
      <c r="E1020" s="75" t="s">
        <v>96</v>
      </c>
      <c r="F1020" s="76"/>
      <c r="G1020" s="6" t="e">
        <f t="shared" si="156"/>
        <v>#DIV/0!</v>
      </c>
      <c r="H1020" s="56"/>
      <c r="I1020" s="56"/>
      <c r="J1020" s="56"/>
      <c r="Q1020" s="659"/>
      <c r="R1020" s="659"/>
      <c r="S1020" s="659"/>
      <c r="T1020" s="659"/>
      <c r="U1020" s="659"/>
      <c r="V1020" s="659"/>
    </row>
    <row r="1021" spans="1:22" ht="17.100000000000001" hidden="1" customHeight="1" x14ac:dyDescent="0.25">
      <c r="A1021" s="638"/>
      <c r="B1021" s="633"/>
      <c r="C1021" s="1624"/>
      <c r="D1021" s="1625"/>
      <c r="E1021" s="75" t="s">
        <v>96</v>
      </c>
      <c r="F1021" s="76"/>
      <c r="G1021" s="6" t="e">
        <f t="shared" si="156"/>
        <v>#DIV/0!</v>
      </c>
      <c r="H1021" s="56"/>
      <c r="I1021" s="56"/>
      <c r="J1021" s="56"/>
      <c r="Q1021" s="659"/>
      <c r="R1021" s="659"/>
      <c r="S1021" s="659"/>
      <c r="T1021" s="659"/>
      <c r="U1021" s="659"/>
      <c r="V1021" s="659"/>
    </row>
    <row r="1022" spans="1:22" ht="17.100000000000001" hidden="1" customHeight="1" x14ac:dyDescent="0.25">
      <c r="A1022" s="638"/>
      <c r="B1022" s="633"/>
      <c r="C1022" s="1624"/>
      <c r="D1022" s="1625"/>
      <c r="E1022" s="75" t="s">
        <v>96</v>
      </c>
      <c r="F1022" s="76"/>
      <c r="G1022" s="6" t="e">
        <f t="shared" si="156"/>
        <v>#DIV/0!</v>
      </c>
      <c r="H1022" s="56"/>
      <c r="I1022" s="56"/>
      <c r="J1022" s="56"/>
      <c r="Q1022" s="659"/>
      <c r="R1022" s="659"/>
      <c r="S1022" s="659"/>
      <c r="T1022" s="659"/>
      <c r="U1022" s="659"/>
      <c r="V1022" s="659"/>
    </row>
    <row r="1023" spans="1:22" ht="17.100000000000001" hidden="1" customHeight="1" x14ac:dyDescent="0.25">
      <c r="A1023" s="638"/>
      <c r="B1023" s="633"/>
      <c r="C1023" s="1624"/>
      <c r="D1023" s="1625"/>
      <c r="E1023" s="75" t="s">
        <v>96</v>
      </c>
      <c r="F1023" s="76"/>
      <c r="G1023" s="6" t="e">
        <f t="shared" si="156"/>
        <v>#DIV/0!</v>
      </c>
      <c r="H1023" s="56"/>
      <c r="I1023" s="56"/>
      <c r="J1023" s="56"/>
      <c r="Q1023" s="659"/>
      <c r="R1023" s="659"/>
      <c r="S1023" s="659"/>
      <c r="T1023" s="659"/>
      <c r="U1023" s="659"/>
      <c r="V1023" s="659"/>
    </row>
    <row r="1024" spans="1:22" ht="17.100000000000001" hidden="1" customHeight="1" x14ac:dyDescent="0.25">
      <c r="A1024" s="638"/>
      <c r="B1024" s="633"/>
      <c r="C1024" s="1624"/>
      <c r="D1024" s="1625"/>
      <c r="E1024" s="75" t="s">
        <v>96</v>
      </c>
      <c r="F1024" s="76"/>
      <c r="G1024" s="6" t="e">
        <f t="shared" si="156"/>
        <v>#DIV/0!</v>
      </c>
      <c r="H1024" s="56"/>
      <c r="I1024" s="56"/>
      <c r="J1024" s="56"/>
      <c r="Q1024" s="659"/>
      <c r="R1024" s="659"/>
      <c r="S1024" s="659"/>
      <c r="T1024" s="659"/>
      <c r="U1024" s="659"/>
      <c r="V1024" s="659"/>
    </row>
    <row r="1025" spans="1:22" ht="17.100000000000001" hidden="1" customHeight="1" x14ac:dyDescent="0.25">
      <c r="A1025" s="638"/>
      <c r="B1025" s="633"/>
      <c r="C1025" s="1624"/>
      <c r="D1025" s="1625"/>
      <c r="E1025" s="75" t="s">
        <v>96</v>
      </c>
      <c r="F1025" s="76"/>
      <c r="G1025" s="6" t="e">
        <f t="shared" si="156"/>
        <v>#DIV/0!</v>
      </c>
      <c r="H1025" s="56"/>
      <c r="I1025" s="56"/>
      <c r="J1025" s="56"/>
      <c r="Q1025" s="659"/>
      <c r="R1025" s="659"/>
      <c r="S1025" s="659"/>
      <c r="T1025" s="659"/>
      <c r="U1025" s="659"/>
      <c r="V1025" s="659"/>
    </row>
    <row r="1026" spans="1:22" ht="17.100000000000001" hidden="1" customHeight="1" x14ac:dyDescent="0.25">
      <c r="A1026" s="638"/>
      <c r="B1026" s="633"/>
      <c r="C1026" s="1624"/>
      <c r="D1026" s="1625"/>
      <c r="E1026" s="75" t="s">
        <v>96</v>
      </c>
      <c r="F1026" s="76"/>
      <c r="G1026" s="6" t="e">
        <f t="shared" si="156"/>
        <v>#DIV/0!</v>
      </c>
      <c r="H1026" s="56"/>
      <c r="I1026" s="56"/>
      <c r="J1026" s="56"/>
      <c r="Q1026" s="659"/>
      <c r="R1026" s="659"/>
      <c r="S1026" s="659"/>
      <c r="T1026" s="659"/>
      <c r="U1026" s="659"/>
      <c r="V1026" s="659"/>
    </row>
    <row r="1027" spans="1:22" ht="17.100000000000001" hidden="1" customHeight="1" x14ac:dyDescent="0.25">
      <c r="A1027" s="638"/>
      <c r="B1027" s="633"/>
      <c r="C1027" s="1624"/>
      <c r="D1027" s="1625"/>
      <c r="E1027" s="75" t="s">
        <v>96</v>
      </c>
      <c r="F1027" s="76"/>
      <c r="G1027" s="6" t="e">
        <f t="shared" si="156"/>
        <v>#DIV/0!</v>
      </c>
      <c r="H1027" s="56"/>
      <c r="I1027" s="56"/>
      <c r="J1027" s="56"/>
      <c r="Q1027" s="659"/>
      <c r="R1027" s="659"/>
      <c r="S1027" s="659"/>
      <c r="T1027" s="659"/>
      <c r="U1027" s="659"/>
      <c r="V1027" s="659"/>
    </row>
    <row r="1028" spans="1:22" ht="17.100000000000001" hidden="1" customHeight="1" x14ac:dyDescent="0.25">
      <c r="A1028" s="638"/>
      <c r="B1028" s="633"/>
      <c r="C1028" s="1624"/>
      <c r="D1028" s="1625"/>
      <c r="E1028" s="75" t="s">
        <v>96</v>
      </c>
      <c r="F1028" s="76"/>
      <c r="G1028" s="6" t="e">
        <f t="shared" si="156"/>
        <v>#DIV/0!</v>
      </c>
      <c r="H1028" s="56"/>
      <c r="I1028" s="56"/>
      <c r="J1028" s="56"/>
      <c r="Q1028" s="659"/>
      <c r="R1028" s="659"/>
      <c r="S1028" s="659"/>
      <c r="T1028" s="659"/>
      <c r="U1028" s="659"/>
      <c r="V1028" s="659"/>
    </row>
    <row r="1029" spans="1:22" ht="17.100000000000001" hidden="1" customHeight="1" x14ac:dyDescent="0.25">
      <c r="A1029" s="638"/>
      <c r="B1029" s="633"/>
      <c r="C1029" s="1624"/>
      <c r="D1029" s="1625"/>
      <c r="E1029" s="75" t="s">
        <v>96</v>
      </c>
      <c r="F1029" s="76"/>
      <c r="G1029" s="6" t="e">
        <f t="shared" si="156"/>
        <v>#DIV/0!</v>
      </c>
      <c r="H1029" s="56"/>
      <c r="I1029" s="56"/>
      <c r="J1029" s="56"/>
      <c r="Q1029" s="659"/>
      <c r="R1029" s="659"/>
      <c r="S1029" s="659"/>
      <c r="T1029" s="659"/>
      <c r="U1029" s="659"/>
      <c r="V1029" s="659"/>
    </row>
    <row r="1030" spans="1:22" ht="17.100000000000001" hidden="1" customHeight="1" x14ac:dyDescent="0.25">
      <c r="A1030" s="638"/>
      <c r="B1030" s="633"/>
      <c r="C1030" s="1624"/>
      <c r="D1030" s="1625"/>
      <c r="E1030" s="75" t="s">
        <v>96</v>
      </c>
      <c r="F1030" s="76"/>
      <c r="G1030" s="6" t="e">
        <f t="shared" si="156"/>
        <v>#DIV/0!</v>
      </c>
      <c r="H1030" s="56"/>
      <c r="I1030" s="56"/>
      <c r="J1030" s="56"/>
      <c r="Q1030" s="659"/>
      <c r="R1030" s="659"/>
      <c r="S1030" s="659"/>
      <c r="T1030" s="659"/>
      <c r="U1030" s="659"/>
      <c r="V1030" s="659"/>
    </row>
    <row r="1031" spans="1:22" ht="17.100000000000001" hidden="1" customHeight="1" x14ac:dyDescent="0.25">
      <c r="A1031" s="638"/>
      <c r="B1031" s="633"/>
      <c r="C1031" s="1624"/>
      <c r="D1031" s="1625"/>
      <c r="E1031" s="75" t="s">
        <v>96</v>
      </c>
      <c r="F1031" s="76"/>
      <c r="G1031" s="6" t="e">
        <f t="shared" si="156"/>
        <v>#DIV/0!</v>
      </c>
      <c r="H1031" s="56"/>
      <c r="I1031" s="56"/>
      <c r="J1031" s="56"/>
      <c r="Q1031" s="659"/>
      <c r="R1031" s="659"/>
      <c r="S1031" s="659"/>
      <c r="T1031" s="659"/>
      <c r="U1031" s="659"/>
      <c r="V1031" s="659"/>
    </row>
    <row r="1032" spans="1:22" ht="17.100000000000001" hidden="1" customHeight="1" x14ac:dyDescent="0.25">
      <c r="A1032" s="638"/>
      <c r="B1032" s="633"/>
      <c r="C1032" s="1624"/>
      <c r="D1032" s="1625"/>
      <c r="E1032" s="75" t="s">
        <v>96</v>
      </c>
      <c r="F1032" s="76"/>
      <c r="G1032" s="6" t="e">
        <f t="shared" si="156"/>
        <v>#DIV/0!</v>
      </c>
      <c r="H1032" s="56"/>
      <c r="I1032" s="56"/>
      <c r="J1032" s="56"/>
      <c r="Q1032" s="659"/>
      <c r="R1032" s="659"/>
      <c r="S1032" s="659"/>
      <c r="T1032" s="659"/>
      <c r="U1032" s="659"/>
      <c r="V1032" s="659"/>
    </row>
    <row r="1033" spans="1:22" ht="17.100000000000001" hidden="1" customHeight="1" x14ac:dyDescent="0.25">
      <c r="A1033" s="638"/>
      <c r="B1033" s="633"/>
      <c r="C1033" s="1624"/>
      <c r="D1033" s="1625"/>
      <c r="E1033" s="75" t="s">
        <v>96</v>
      </c>
      <c r="F1033" s="76"/>
      <c r="G1033" s="6" t="e">
        <f t="shared" si="156"/>
        <v>#DIV/0!</v>
      </c>
      <c r="H1033" s="56"/>
      <c r="I1033" s="56"/>
      <c r="J1033" s="56"/>
      <c r="Q1033" s="659"/>
      <c r="R1033" s="659"/>
      <c r="S1033" s="659"/>
      <c r="T1033" s="659"/>
      <c r="U1033" s="659"/>
      <c r="V1033" s="659"/>
    </row>
    <row r="1034" spans="1:22" ht="17.100000000000001" hidden="1" customHeight="1" x14ac:dyDescent="0.25">
      <c r="A1034" s="638"/>
      <c r="B1034" s="633"/>
      <c r="C1034" s="1624"/>
      <c r="D1034" s="1625"/>
      <c r="E1034" s="75" t="s">
        <v>96</v>
      </c>
      <c r="F1034" s="76"/>
      <c r="G1034" s="6" t="e">
        <f t="shared" si="156"/>
        <v>#DIV/0!</v>
      </c>
      <c r="H1034" s="56"/>
      <c r="I1034" s="56"/>
      <c r="J1034" s="56"/>
      <c r="Q1034" s="659"/>
      <c r="R1034" s="659"/>
      <c r="S1034" s="659"/>
      <c r="T1034" s="659"/>
      <c r="U1034" s="659"/>
      <c r="V1034" s="659"/>
    </row>
    <row r="1035" spans="1:22" ht="17.100000000000001" hidden="1" customHeight="1" x14ac:dyDescent="0.25">
      <c r="A1035" s="638"/>
      <c r="B1035" s="633"/>
      <c r="C1035" s="1624"/>
      <c r="D1035" s="1625"/>
      <c r="E1035" s="75" t="s">
        <v>96</v>
      </c>
      <c r="F1035" s="76"/>
      <c r="G1035" s="6" t="e">
        <f t="shared" si="156"/>
        <v>#DIV/0!</v>
      </c>
      <c r="H1035" s="56"/>
      <c r="I1035" s="56"/>
      <c r="J1035" s="56"/>
      <c r="Q1035" s="659"/>
      <c r="R1035" s="659"/>
      <c r="S1035" s="659"/>
      <c r="T1035" s="659"/>
      <c r="U1035" s="659"/>
      <c r="V1035" s="659"/>
    </row>
    <row r="1036" spans="1:22" ht="17.100000000000001" hidden="1" customHeight="1" x14ac:dyDescent="0.25">
      <c r="A1036" s="638"/>
      <c r="B1036" s="633"/>
      <c r="C1036" s="1624"/>
      <c r="D1036" s="1625"/>
      <c r="E1036" s="75" t="s">
        <v>96</v>
      </c>
      <c r="F1036" s="76"/>
      <c r="G1036" s="6" t="e">
        <f t="shared" si="156"/>
        <v>#DIV/0!</v>
      </c>
      <c r="H1036" s="56"/>
      <c r="I1036" s="56"/>
      <c r="J1036" s="56"/>
      <c r="Q1036" s="659"/>
      <c r="R1036" s="659"/>
      <c r="S1036" s="659"/>
      <c r="T1036" s="659"/>
      <c r="U1036" s="659"/>
      <c r="V1036" s="659"/>
    </row>
    <row r="1037" spans="1:22" ht="17.100000000000001" hidden="1" customHeight="1" x14ac:dyDescent="0.25">
      <c r="A1037" s="638"/>
      <c r="B1037" s="633"/>
      <c r="C1037" s="1624"/>
      <c r="D1037" s="1625"/>
      <c r="E1037" s="75" t="s">
        <v>96</v>
      </c>
      <c r="F1037" s="76"/>
      <c r="G1037" s="6" t="e">
        <f t="shared" si="156"/>
        <v>#DIV/0!</v>
      </c>
      <c r="H1037" s="56"/>
      <c r="I1037" s="56"/>
      <c r="J1037" s="56"/>
      <c r="Q1037" s="659"/>
      <c r="R1037" s="659"/>
      <c r="S1037" s="659"/>
      <c r="T1037" s="659"/>
      <c r="U1037" s="659"/>
      <c r="V1037" s="659"/>
    </row>
    <row r="1038" spans="1:22" ht="17.100000000000001" hidden="1" customHeight="1" x14ac:dyDescent="0.25">
      <c r="A1038" s="638"/>
      <c r="B1038" s="633"/>
      <c r="C1038" s="1624"/>
      <c r="D1038" s="1625"/>
      <c r="E1038" s="75" t="s">
        <v>96</v>
      </c>
      <c r="F1038" s="76"/>
      <c r="G1038" s="6" t="e">
        <f t="shared" si="156"/>
        <v>#DIV/0!</v>
      </c>
      <c r="H1038" s="56"/>
      <c r="I1038" s="56"/>
      <c r="J1038" s="56"/>
      <c r="Q1038" s="659"/>
      <c r="R1038" s="659"/>
      <c r="S1038" s="659"/>
      <c r="T1038" s="659"/>
      <c r="U1038" s="659"/>
      <c r="V1038" s="659"/>
    </row>
    <row r="1039" spans="1:22" ht="17.100000000000001" hidden="1" customHeight="1" x14ac:dyDescent="0.25">
      <c r="A1039" s="638"/>
      <c r="B1039" s="633"/>
      <c r="C1039" s="1624"/>
      <c r="D1039" s="1625"/>
      <c r="E1039" s="75" t="s">
        <v>96</v>
      </c>
      <c r="F1039" s="76"/>
      <c r="G1039" s="6" t="e">
        <f t="shared" si="156"/>
        <v>#DIV/0!</v>
      </c>
      <c r="H1039" s="56"/>
      <c r="I1039" s="56"/>
      <c r="J1039" s="56"/>
      <c r="Q1039" s="659"/>
      <c r="R1039" s="659"/>
      <c r="S1039" s="659"/>
      <c r="T1039" s="659"/>
      <c r="U1039" s="659"/>
      <c r="V1039" s="659"/>
    </row>
    <row r="1040" spans="1:22" ht="17.100000000000001" hidden="1" customHeight="1" x14ac:dyDescent="0.25">
      <c r="A1040" s="638"/>
      <c r="B1040" s="633"/>
      <c r="C1040" s="1624"/>
      <c r="D1040" s="1625"/>
      <c r="E1040" s="75" t="s">
        <v>96</v>
      </c>
      <c r="F1040" s="76"/>
      <c r="G1040" s="6" t="e">
        <f t="shared" si="156"/>
        <v>#DIV/0!</v>
      </c>
      <c r="H1040" s="56"/>
      <c r="I1040" s="56"/>
      <c r="J1040" s="56"/>
      <c r="Q1040" s="659"/>
      <c r="R1040" s="659"/>
      <c r="S1040" s="659"/>
      <c r="T1040" s="659"/>
      <c r="U1040" s="659"/>
      <c r="V1040" s="659"/>
    </row>
    <row r="1041" spans="1:22" ht="17.100000000000001" hidden="1" customHeight="1" x14ac:dyDescent="0.25">
      <c r="A1041" s="638"/>
      <c r="B1041" s="633"/>
      <c r="C1041" s="1624"/>
      <c r="D1041" s="1625"/>
      <c r="E1041" s="75" t="s">
        <v>96</v>
      </c>
      <c r="F1041" s="76"/>
      <c r="G1041" s="6" t="e">
        <f t="shared" si="156"/>
        <v>#DIV/0!</v>
      </c>
      <c r="H1041" s="56"/>
      <c r="I1041" s="56"/>
      <c r="J1041" s="56"/>
      <c r="Q1041" s="659"/>
      <c r="R1041" s="659"/>
      <c r="S1041" s="659"/>
      <c r="T1041" s="659"/>
      <c r="U1041" s="659"/>
      <c r="V1041" s="659"/>
    </row>
    <row r="1042" spans="1:22" ht="17.100000000000001" hidden="1" customHeight="1" x14ac:dyDescent="0.25">
      <c r="A1042" s="638"/>
      <c r="B1042" s="633"/>
      <c r="C1042" s="1624"/>
      <c r="D1042" s="1625"/>
      <c r="E1042" s="75" t="s">
        <v>96</v>
      </c>
      <c r="F1042" s="76"/>
      <c r="G1042" s="6" t="e">
        <f t="shared" si="156"/>
        <v>#DIV/0!</v>
      </c>
      <c r="H1042" s="56"/>
      <c r="I1042" s="56"/>
      <c r="J1042" s="56"/>
      <c r="Q1042" s="659"/>
      <c r="R1042" s="659"/>
      <c r="S1042" s="659"/>
      <c r="T1042" s="659"/>
      <c r="U1042" s="659"/>
      <c r="V1042" s="659"/>
    </row>
    <row r="1043" spans="1:22" ht="17.100000000000001" hidden="1" customHeight="1" x14ac:dyDescent="0.25">
      <c r="A1043" s="638"/>
      <c r="B1043" s="633"/>
      <c r="C1043" s="1624"/>
      <c r="D1043" s="1625"/>
      <c r="E1043" s="75" t="s">
        <v>96</v>
      </c>
      <c r="F1043" s="76"/>
      <c r="G1043" s="6" t="e">
        <f t="shared" si="156"/>
        <v>#DIV/0!</v>
      </c>
      <c r="H1043" s="56"/>
      <c r="I1043" s="56"/>
      <c r="J1043" s="56"/>
      <c r="Q1043" s="659"/>
      <c r="R1043" s="659"/>
      <c r="S1043" s="659"/>
      <c r="T1043" s="659"/>
      <c r="U1043" s="659"/>
      <c r="V1043" s="659"/>
    </row>
    <row r="1044" spans="1:22" ht="17.100000000000001" hidden="1" customHeight="1" x14ac:dyDescent="0.25">
      <c r="A1044" s="638"/>
      <c r="B1044" s="633"/>
      <c r="C1044" s="1624"/>
      <c r="D1044" s="1625"/>
      <c r="E1044" s="75" t="s">
        <v>96</v>
      </c>
      <c r="F1044" s="76"/>
      <c r="G1044" s="6" t="e">
        <f t="shared" si="156"/>
        <v>#DIV/0!</v>
      </c>
      <c r="H1044" s="56"/>
      <c r="I1044" s="56"/>
      <c r="J1044" s="56"/>
      <c r="Q1044" s="659"/>
      <c r="R1044" s="659"/>
      <c r="S1044" s="659"/>
      <c r="T1044" s="659"/>
      <c r="U1044" s="659"/>
      <c r="V1044" s="659"/>
    </row>
    <row r="1045" spans="1:22" ht="17.100000000000001" hidden="1" customHeight="1" x14ac:dyDescent="0.25">
      <c r="A1045" s="638"/>
      <c r="B1045" s="633"/>
      <c r="C1045" s="1624"/>
      <c r="D1045" s="1625"/>
      <c r="E1045" s="75" t="s">
        <v>96</v>
      </c>
      <c r="F1045" s="76"/>
      <c r="G1045" s="6" t="e">
        <f t="shared" si="156"/>
        <v>#DIV/0!</v>
      </c>
      <c r="H1045" s="56"/>
      <c r="I1045" s="56"/>
      <c r="J1045" s="56"/>
      <c r="Q1045" s="659"/>
      <c r="R1045" s="659"/>
      <c r="S1045" s="659"/>
      <c r="T1045" s="659"/>
      <c r="U1045" s="659"/>
      <c r="V1045" s="659"/>
    </row>
    <row r="1046" spans="1:22" ht="17.100000000000001" hidden="1" customHeight="1" x14ac:dyDescent="0.25">
      <c r="A1046" s="638"/>
      <c r="B1046" s="633"/>
      <c r="C1046" s="1624"/>
      <c r="D1046" s="1625"/>
      <c r="E1046" s="75" t="s">
        <v>96</v>
      </c>
      <c r="F1046" s="76"/>
      <c r="G1046" s="6" t="e">
        <f t="shared" si="156"/>
        <v>#DIV/0!</v>
      </c>
      <c r="H1046" s="56"/>
      <c r="I1046" s="56"/>
      <c r="J1046" s="56"/>
      <c r="Q1046" s="659"/>
      <c r="R1046" s="659"/>
      <c r="S1046" s="659"/>
      <c r="T1046" s="659"/>
      <c r="U1046" s="659"/>
      <c r="V1046" s="659"/>
    </row>
    <row r="1047" spans="1:22" ht="17.100000000000001" hidden="1" customHeight="1" x14ac:dyDescent="0.25">
      <c r="A1047" s="638"/>
      <c r="B1047" s="633"/>
      <c r="C1047" s="1624"/>
      <c r="D1047" s="1625"/>
      <c r="E1047" s="75" t="s">
        <v>96</v>
      </c>
      <c r="F1047" s="76"/>
      <c r="G1047" s="6" t="e">
        <f t="shared" si="154"/>
        <v>#DIV/0!</v>
      </c>
      <c r="H1047" s="56"/>
      <c r="I1047" s="56"/>
      <c r="J1047" s="56"/>
      <c r="Q1047" s="659"/>
      <c r="R1047" s="659"/>
      <c r="S1047" s="659"/>
      <c r="T1047" s="659"/>
      <c r="U1047" s="659"/>
      <c r="V1047" s="659"/>
    </row>
    <row r="1048" spans="1:22" ht="17.100000000000001" hidden="1" customHeight="1" x14ac:dyDescent="0.25">
      <c r="A1048" s="638"/>
      <c r="B1048" s="633"/>
      <c r="C1048" s="1624"/>
      <c r="D1048" s="1625"/>
      <c r="E1048" s="75" t="s">
        <v>96</v>
      </c>
      <c r="F1048" s="76"/>
      <c r="G1048" s="6" t="e">
        <f t="shared" si="154"/>
        <v>#DIV/0!</v>
      </c>
      <c r="H1048" s="56"/>
      <c r="I1048" s="56"/>
      <c r="J1048" s="56"/>
      <c r="Q1048" s="659"/>
      <c r="R1048" s="659"/>
      <c r="S1048" s="659"/>
      <c r="T1048" s="659"/>
      <c r="U1048" s="659"/>
      <c r="V1048" s="659"/>
    </row>
    <row r="1049" spans="1:22" ht="17.100000000000001" hidden="1" customHeight="1" x14ac:dyDescent="0.25">
      <c r="A1049" s="908"/>
      <c r="B1049" s="2002" t="s">
        <v>1007</v>
      </c>
      <c r="C1049" s="2003"/>
      <c r="D1049" s="2004"/>
      <c r="E1049" s="905"/>
      <c r="F1049" s="906"/>
      <c r="G1049" s="907"/>
      <c r="H1049" s="907">
        <f>SUM(H1008:H1048)</f>
        <v>0</v>
      </c>
      <c r="I1049" s="907">
        <f t="shared" ref="I1049:J1049" si="157">SUM(I1008:I1048)</f>
        <v>0</v>
      </c>
      <c r="J1049" s="907">
        <f t="shared" si="157"/>
        <v>0</v>
      </c>
      <c r="Q1049" s="659"/>
      <c r="R1049" s="659"/>
      <c r="S1049" s="659"/>
      <c r="T1049" s="659"/>
      <c r="U1049" s="659"/>
      <c r="V1049" s="659"/>
    </row>
    <row r="1050" spans="1:22" ht="17.100000000000001" hidden="1" customHeight="1" x14ac:dyDescent="0.25">
      <c r="A1050" s="1109" t="s">
        <v>759</v>
      </c>
      <c r="B1050" s="909">
        <v>346</v>
      </c>
      <c r="C1050" s="2079" t="s">
        <v>791</v>
      </c>
      <c r="D1050" s="2080"/>
      <c r="E1050" s="910" t="s">
        <v>117</v>
      </c>
      <c r="F1050" s="911" t="s">
        <v>117</v>
      </c>
      <c r="G1050" s="912" t="s">
        <v>117</v>
      </c>
      <c r="H1050" s="912" t="s">
        <v>117</v>
      </c>
      <c r="I1050" s="912" t="s">
        <v>117</v>
      </c>
      <c r="J1050" s="912" t="s">
        <v>117</v>
      </c>
      <c r="Q1050" s="659"/>
      <c r="R1050" s="659"/>
      <c r="S1050" s="659"/>
      <c r="T1050" s="659"/>
      <c r="U1050" s="659"/>
      <c r="V1050" s="659"/>
    </row>
    <row r="1051" spans="1:22" ht="17.100000000000001" hidden="1" customHeight="1" x14ac:dyDescent="0.25">
      <c r="A1051" s="638"/>
      <c r="B1051" s="633"/>
      <c r="C1051" s="1624"/>
      <c r="D1051" s="1625"/>
      <c r="E1051" s="75" t="s">
        <v>96</v>
      </c>
      <c r="F1051" s="76"/>
      <c r="G1051" s="6" t="e">
        <f t="shared" si="154"/>
        <v>#DIV/0!</v>
      </c>
      <c r="H1051" s="56"/>
      <c r="I1051" s="56"/>
      <c r="J1051" s="56"/>
      <c r="Q1051" s="659"/>
      <c r="R1051" s="659"/>
      <c r="S1051" s="659"/>
      <c r="T1051" s="659"/>
      <c r="U1051" s="659"/>
      <c r="V1051" s="659"/>
    </row>
    <row r="1052" spans="1:22" ht="17.100000000000001" hidden="1" customHeight="1" x14ac:dyDescent="0.25">
      <c r="A1052" s="638"/>
      <c r="B1052" s="633"/>
      <c r="C1052" s="1624"/>
      <c r="D1052" s="1625"/>
      <c r="E1052" s="75" t="s">
        <v>96</v>
      </c>
      <c r="F1052" s="76"/>
      <c r="G1052" s="6" t="e">
        <f t="shared" si="154"/>
        <v>#DIV/0!</v>
      </c>
      <c r="H1052" s="56"/>
      <c r="I1052" s="56"/>
      <c r="J1052" s="56"/>
      <c r="Q1052" s="659"/>
      <c r="R1052" s="659"/>
      <c r="S1052" s="659"/>
      <c r="T1052" s="659"/>
      <c r="U1052" s="659"/>
      <c r="V1052" s="659"/>
    </row>
    <row r="1053" spans="1:22" ht="17.100000000000001" hidden="1" customHeight="1" x14ac:dyDescent="0.25">
      <c r="A1053" s="638"/>
      <c r="B1053" s="633"/>
      <c r="C1053" s="1624"/>
      <c r="D1053" s="1625"/>
      <c r="E1053" s="75" t="s">
        <v>96</v>
      </c>
      <c r="F1053" s="76"/>
      <c r="G1053" s="6" t="e">
        <f t="shared" si="154"/>
        <v>#DIV/0!</v>
      </c>
      <c r="H1053" s="56"/>
      <c r="I1053" s="56"/>
      <c r="J1053" s="56"/>
      <c r="Q1053" s="659"/>
      <c r="R1053" s="659"/>
      <c r="S1053" s="659"/>
      <c r="T1053" s="659"/>
      <c r="U1053" s="659"/>
      <c r="V1053" s="659"/>
    </row>
    <row r="1054" spans="1:22" ht="17.100000000000001" hidden="1" customHeight="1" x14ac:dyDescent="0.25">
      <c r="A1054" s="638"/>
      <c r="B1054" s="633"/>
      <c r="C1054" s="1624"/>
      <c r="D1054" s="1625"/>
      <c r="E1054" s="75" t="s">
        <v>96</v>
      </c>
      <c r="F1054" s="76"/>
      <c r="G1054" s="6" t="e">
        <f t="shared" si="154"/>
        <v>#DIV/0!</v>
      </c>
      <c r="H1054" s="56"/>
      <c r="I1054" s="56"/>
      <c r="J1054" s="56"/>
      <c r="Q1054" s="659"/>
      <c r="R1054" s="659"/>
      <c r="S1054" s="659"/>
      <c r="T1054" s="659"/>
      <c r="U1054" s="659"/>
      <c r="V1054" s="659"/>
    </row>
    <row r="1055" spans="1:22" ht="17.100000000000001" hidden="1" customHeight="1" x14ac:dyDescent="0.25">
      <c r="A1055" s="638"/>
      <c r="B1055" s="633"/>
      <c r="C1055" s="1624"/>
      <c r="D1055" s="1625"/>
      <c r="E1055" s="75" t="s">
        <v>96</v>
      </c>
      <c r="F1055" s="76"/>
      <c r="G1055" s="6" t="e">
        <f t="shared" si="154"/>
        <v>#DIV/0!</v>
      </c>
      <c r="H1055" s="56"/>
      <c r="I1055" s="56"/>
      <c r="J1055" s="56"/>
      <c r="Q1055" s="659"/>
      <c r="R1055" s="659"/>
      <c r="S1055" s="659"/>
      <c r="T1055" s="659"/>
      <c r="U1055" s="659"/>
      <c r="V1055" s="659"/>
    </row>
    <row r="1056" spans="1:22" ht="17.100000000000001" hidden="1" customHeight="1" x14ac:dyDescent="0.25">
      <c r="A1056" s="638"/>
      <c r="B1056" s="633"/>
      <c r="C1056" s="1624"/>
      <c r="D1056" s="1625"/>
      <c r="E1056" s="75" t="s">
        <v>96</v>
      </c>
      <c r="F1056" s="76"/>
      <c r="G1056" s="6" t="e">
        <f t="shared" si="154"/>
        <v>#DIV/0!</v>
      </c>
      <c r="H1056" s="56"/>
      <c r="I1056" s="56"/>
      <c r="J1056" s="56"/>
      <c r="Q1056" s="659"/>
      <c r="R1056" s="659"/>
      <c r="S1056" s="659"/>
      <c r="T1056" s="659"/>
      <c r="U1056" s="659"/>
      <c r="V1056" s="659"/>
    </row>
    <row r="1057" spans="1:22" ht="17.100000000000001" hidden="1" customHeight="1" x14ac:dyDescent="0.25">
      <c r="A1057" s="638"/>
      <c r="B1057" s="633"/>
      <c r="C1057" s="1624"/>
      <c r="D1057" s="1625"/>
      <c r="E1057" s="75" t="s">
        <v>96</v>
      </c>
      <c r="F1057" s="76"/>
      <c r="G1057" s="6" t="e">
        <f t="shared" si="154"/>
        <v>#DIV/0!</v>
      </c>
      <c r="H1057" s="56"/>
      <c r="I1057" s="56"/>
      <c r="J1057" s="56"/>
      <c r="Q1057" s="659"/>
      <c r="R1057" s="659"/>
      <c r="S1057" s="659"/>
      <c r="T1057" s="659"/>
      <c r="U1057" s="659"/>
      <c r="V1057" s="659"/>
    </row>
    <row r="1058" spans="1:22" ht="17.100000000000001" hidden="1" customHeight="1" x14ac:dyDescent="0.25">
      <c r="A1058" s="638"/>
      <c r="B1058" s="633"/>
      <c r="C1058" s="1624"/>
      <c r="D1058" s="1625"/>
      <c r="E1058" s="75" t="s">
        <v>96</v>
      </c>
      <c r="F1058" s="76"/>
      <c r="G1058" s="6" t="e">
        <f t="shared" si="154"/>
        <v>#DIV/0!</v>
      </c>
      <c r="H1058" s="56"/>
      <c r="I1058" s="56"/>
      <c r="J1058" s="56"/>
      <c r="Q1058" s="659"/>
      <c r="R1058" s="659"/>
      <c r="S1058" s="659"/>
      <c r="T1058" s="659"/>
      <c r="U1058" s="659"/>
      <c r="V1058" s="659"/>
    </row>
    <row r="1059" spans="1:22" ht="17.100000000000001" hidden="1" customHeight="1" x14ac:dyDescent="0.25">
      <c r="A1059" s="638"/>
      <c r="B1059" s="633"/>
      <c r="C1059" s="1624"/>
      <c r="D1059" s="1625"/>
      <c r="E1059" s="75" t="s">
        <v>96</v>
      </c>
      <c r="F1059" s="76"/>
      <c r="G1059" s="6" t="e">
        <f t="shared" si="154"/>
        <v>#DIV/0!</v>
      </c>
      <c r="H1059" s="56"/>
      <c r="I1059" s="56"/>
      <c r="J1059" s="56"/>
      <c r="Q1059" s="659"/>
      <c r="R1059" s="659"/>
      <c r="S1059" s="659"/>
      <c r="T1059" s="659"/>
      <c r="U1059" s="659"/>
      <c r="V1059" s="659"/>
    </row>
    <row r="1060" spans="1:22" ht="17.100000000000001" hidden="1" customHeight="1" x14ac:dyDescent="0.25">
      <c r="A1060" s="638"/>
      <c r="B1060" s="633"/>
      <c r="C1060" s="1624"/>
      <c r="D1060" s="1625"/>
      <c r="E1060" s="75" t="s">
        <v>96</v>
      </c>
      <c r="F1060" s="76"/>
      <c r="G1060" s="6" t="e">
        <f t="shared" si="154"/>
        <v>#DIV/0!</v>
      </c>
      <c r="H1060" s="56"/>
      <c r="I1060" s="56"/>
      <c r="J1060" s="56"/>
      <c r="Q1060" s="659"/>
      <c r="R1060" s="659"/>
      <c r="S1060" s="659"/>
      <c r="T1060" s="659"/>
      <c r="U1060" s="659"/>
      <c r="V1060" s="659"/>
    </row>
    <row r="1061" spans="1:22" ht="17.100000000000001" hidden="1" customHeight="1" x14ac:dyDescent="0.25">
      <c r="A1061" s="638"/>
      <c r="B1061" s="633"/>
      <c r="C1061" s="1624"/>
      <c r="D1061" s="1625"/>
      <c r="E1061" s="75" t="s">
        <v>96</v>
      </c>
      <c r="F1061" s="76"/>
      <c r="G1061" s="6" t="e">
        <f t="shared" si="154"/>
        <v>#DIV/0!</v>
      </c>
      <c r="H1061" s="56"/>
      <c r="I1061" s="56"/>
      <c r="J1061" s="56"/>
      <c r="Q1061" s="659"/>
      <c r="R1061" s="659"/>
      <c r="S1061" s="659"/>
      <c r="T1061" s="659"/>
      <c r="U1061" s="659"/>
      <c r="V1061" s="659"/>
    </row>
    <row r="1062" spans="1:22" ht="17.100000000000001" hidden="1" customHeight="1" x14ac:dyDescent="0.25">
      <c r="A1062" s="638"/>
      <c r="B1062" s="633"/>
      <c r="C1062" s="1624"/>
      <c r="D1062" s="1625"/>
      <c r="E1062" s="75" t="s">
        <v>96</v>
      </c>
      <c r="F1062" s="76"/>
      <c r="G1062" s="6" t="e">
        <f t="shared" si="154"/>
        <v>#DIV/0!</v>
      </c>
      <c r="H1062" s="56"/>
      <c r="I1062" s="56"/>
      <c r="J1062" s="56"/>
      <c r="Q1062" s="659"/>
      <c r="R1062" s="659"/>
      <c r="S1062" s="659"/>
      <c r="T1062" s="659"/>
      <c r="U1062" s="659"/>
      <c r="V1062" s="659"/>
    </row>
    <row r="1063" spans="1:22" ht="17.100000000000001" hidden="1" customHeight="1" x14ac:dyDescent="0.25">
      <c r="A1063" s="638"/>
      <c r="B1063" s="633"/>
      <c r="C1063" s="1624"/>
      <c r="D1063" s="1625"/>
      <c r="E1063" s="75" t="s">
        <v>96</v>
      </c>
      <c r="F1063" s="76"/>
      <c r="G1063" s="6" t="e">
        <f t="shared" si="154"/>
        <v>#DIV/0!</v>
      </c>
      <c r="H1063" s="56"/>
      <c r="I1063" s="56"/>
      <c r="J1063" s="56"/>
      <c r="Q1063" s="659"/>
      <c r="R1063" s="659"/>
      <c r="S1063" s="659"/>
      <c r="T1063" s="659"/>
      <c r="U1063" s="659"/>
      <c r="V1063" s="659"/>
    </row>
    <row r="1064" spans="1:22" ht="17.100000000000001" hidden="1" customHeight="1" x14ac:dyDescent="0.25">
      <c r="A1064" s="638"/>
      <c r="B1064" s="633"/>
      <c r="C1064" s="1624"/>
      <c r="D1064" s="1625"/>
      <c r="E1064" s="75" t="s">
        <v>96</v>
      </c>
      <c r="F1064" s="76"/>
      <c r="G1064" s="6" t="e">
        <f t="shared" si="154"/>
        <v>#DIV/0!</v>
      </c>
      <c r="H1064" s="56"/>
      <c r="I1064" s="56"/>
      <c r="J1064" s="56"/>
      <c r="Q1064" s="659"/>
      <c r="R1064" s="659"/>
      <c r="S1064" s="659"/>
      <c r="T1064" s="659"/>
      <c r="U1064" s="659"/>
      <c r="V1064" s="659"/>
    </row>
    <row r="1065" spans="1:22" ht="17.100000000000001" hidden="1" customHeight="1" x14ac:dyDescent="0.25">
      <c r="A1065" s="638"/>
      <c r="B1065" s="633"/>
      <c r="C1065" s="1624"/>
      <c r="D1065" s="1625"/>
      <c r="E1065" s="75" t="s">
        <v>96</v>
      </c>
      <c r="F1065" s="76"/>
      <c r="G1065" s="6" t="e">
        <f t="shared" si="154"/>
        <v>#DIV/0!</v>
      </c>
      <c r="H1065" s="56"/>
      <c r="I1065" s="56"/>
      <c r="J1065" s="56"/>
      <c r="Q1065" s="659"/>
      <c r="R1065" s="659"/>
      <c r="S1065" s="659"/>
      <c r="T1065" s="659"/>
      <c r="U1065" s="659"/>
      <c r="V1065" s="659"/>
    </row>
    <row r="1066" spans="1:22" ht="17.100000000000001" hidden="1" customHeight="1" x14ac:dyDescent="0.25">
      <c r="A1066" s="638"/>
      <c r="B1066" s="633"/>
      <c r="C1066" s="1624"/>
      <c r="D1066" s="1625"/>
      <c r="E1066" s="75" t="s">
        <v>96</v>
      </c>
      <c r="F1066" s="76"/>
      <c r="G1066" s="6" t="e">
        <f t="shared" si="154"/>
        <v>#DIV/0!</v>
      </c>
      <c r="H1066" s="56"/>
      <c r="I1066" s="56"/>
      <c r="J1066" s="56"/>
      <c r="Q1066" s="659"/>
      <c r="R1066" s="659"/>
      <c r="S1066" s="659"/>
      <c r="T1066" s="659"/>
      <c r="U1066" s="659"/>
      <c r="V1066" s="659"/>
    </row>
    <row r="1067" spans="1:22" ht="17.100000000000001" hidden="1" customHeight="1" x14ac:dyDescent="0.25">
      <c r="A1067" s="638"/>
      <c r="B1067" s="633"/>
      <c r="C1067" s="1624"/>
      <c r="D1067" s="1625"/>
      <c r="E1067" s="75" t="s">
        <v>96</v>
      </c>
      <c r="F1067" s="76"/>
      <c r="G1067" s="6" t="e">
        <f t="shared" si="154"/>
        <v>#DIV/0!</v>
      </c>
      <c r="H1067" s="56"/>
      <c r="I1067" s="56"/>
      <c r="J1067" s="56"/>
      <c r="Q1067" s="659"/>
      <c r="R1067" s="659"/>
      <c r="S1067" s="659"/>
      <c r="T1067" s="659"/>
      <c r="U1067" s="659"/>
      <c r="V1067" s="659"/>
    </row>
    <row r="1068" spans="1:22" ht="17.100000000000001" hidden="1" customHeight="1" x14ac:dyDescent="0.25">
      <c r="A1068" s="638"/>
      <c r="B1068" s="633"/>
      <c r="C1068" s="1624"/>
      <c r="D1068" s="1625"/>
      <c r="E1068" s="75" t="s">
        <v>96</v>
      </c>
      <c r="F1068" s="76"/>
      <c r="G1068" s="6" t="e">
        <f t="shared" si="154"/>
        <v>#DIV/0!</v>
      </c>
      <c r="H1068" s="56"/>
      <c r="I1068" s="56"/>
      <c r="J1068" s="56"/>
      <c r="Q1068" s="659"/>
      <c r="R1068" s="659"/>
      <c r="S1068" s="659"/>
      <c r="T1068" s="659"/>
      <c r="U1068" s="659"/>
      <c r="V1068" s="659"/>
    </row>
    <row r="1069" spans="1:22" ht="17.100000000000001" hidden="1" customHeight="1" x14ac:dyDescent="0.25">
      <c r="A1069" s="638"/>
      <c r="B1069" s="633"/>
      <c r="C1069" s="1624"/>
      <c r="D1069" s="1625"/>
      <c r="E1069" s="75" t="s">
        <v>96</v>
      </c>
      <c r="F1069" s="76"/>
      <c r="G1069" s="6" t="e">
        <f t="shared" si="154"/>
        <v>#DIV/0!</v>
      </c>
      <c r="H1069" s="56"/>
      <c r="I1069" s="56"/>
      <c r="J1069" s="56"/>
      <c r="Q1069" s="659"/>
      <c r="R1069" s="659"/>
      <c r="S1069" s="659"/>
      <c r="T1069" s="659"/>
      <c r="U1069" s="659"/>
      <c r="V1069" s="659"/>
    </row>
    <row r="1070" spans="1:22" ht="17.100000000000001" hidden="1" customHeight="1" x14ac:dyDescent="0.25">
      <c r="A1070" s="638"/>
      <c r="B1070" s="633"/>
      <c r="C1070" s="1624"/>
      <c r="D1070" s="1625"/>
      <c r="E1070" s="75" t="s">
        <v>96</v>
      </c>
      <c r="F1070" s="76"/>
      <c r="G1070" s="6" t="e">
        <f t="shared" si="154"/>
        <v>#DIV/0!</v>
      </c>
      <c r="H1070" s="56"/>
      <c r="I1070" s="56"/>
      <c r="J1070" s="56"/>
      <c r="Q1070" s="659"/>
      <c r="R1070" s="659"/>
      <c r="S1070" s="659"/>
      <c r="T1070" s="659"/>
      <c r="U1070" s="659"/>
      <c r="V1070" s="659"/>
    </row>
    <row r="1071" spans="1:22" ht="17.100000000000001" hidden="1" customHeight="1" x14ac:dyDescent="0.25">
      <c r="A1071" s="638"/>
      <c r="B1071" s="633"/>
      <c r="C1071" s="1624"/>
      <c r="D1071" s="1625"/>
      <c r="E1071" s="75" t="s">
        <v>96</v>
      </c>
      <c r="F1071" s="76"/>
      <c r="G1071" s="6" t="e">
        <f t="shared" si="154"/>
        <v>#DIV/0!</v>
      </c>
      <c r="H1071" s="56"/>
      <c r="I1071" s="56"/>
      <c r="J1071" s="56"/>
      <c r="Q1071" s="659"/>
      <c r="R1071" s="659"/>
      <c r="S1071" s="659"/>
      <c r="T1071" s="659"/>
      <c r="U1071" s="659"/>
      <c r="V1071" s="659"/>
    </row>
    <row r="1072" spans="1:22" ht="17.100000000000001" hidden="1" customHeight="1" x14ac:dyDescent="0.25">
      <c r="A1072" s="638"/>
      <c r="B1072" s="633"/>
      <c r="C1072" s="1624"/>
      <c r="D1072" s="1625"/>
      <c r="E1072" s="75" t="s">
        <v>96</v>
      </c>
      <c r="F1072" s="76"/>
      <c r="G1072" s="6" t="e">
        <f t="shared" si="154"/>
        <v>#DIV/0!</v>
      </c>
      <c r="H1072" s="56"/>
      <c r="I1072" s="56"/>
      <c r="J1072" s="56"/>
      <c r="Q1072" s="659"/>
      <c r="R1072" s="659"/>
      <c r="S1072" s="659"/>
      <c r="T1072" s="659"/>
      <c r="U1072" s="659"/>
      <c r="V1072" s="659"/>
    </row>
    <row r="1073" spans="1:22" ht="17.100000000000001" hidden="1" customHeight="1" x14ac:dyDescent="0.25">
      <c r="A1073" s="638"/>
      <c r="B1073" s="633"/>
      <c r="C1073" s="1624"/>
      <c r="D1073" s="1625"/>
      <c r="E1073" s="75" t="s">
        <v>96</v>
      </c>
      <c r="F1073" s="76"/>
      <c r="G1073" s="6" t="e">
        <f t="shared" si="154"/>
        <v>#DIV/0!</v>
      </c>
      <c r="H1073" s="56"/>
      <c r="I1073" s="56"/>
      <c r="J1073" s="56"/>
      <c r="Q1073" s="659"/>
      <c r="R1073" s="659"/>
      <c r="S1073" s="659"/>
      <c r="T1073" s="659"/>
      <c r="U1073" s="659"/>
      <c r="V1073" s="659"/>
    </row>
    <row r="1074" spans="1:22" ht="17.100000000000001" hidden="1" customHeight="1" x14ac:dyDescent="0.25">
      <c r="A1074" s="638"/>
      <c r="B1074" s="633"/>
      <c r="C1074" s="1624"/>
      <c r="D1074" s="1625"/>
      <c r="E1074" s="75" t="s">
        <v>96</v>
      </c>
      <c r="F1074" s="76"/>
      <c r="G1074" s="6" t="e">
        <f t="shared" si="154"/>
        <v>#DIV/0!</v>
      </c>
      <c r="H1074" s="56"/>
      <c r="I1074" s="56"/>
      <c r="J1074" s="56"/>
      <c r="Q1074" s="659"/>
      <c r="R1074" s="659"/>
      <c r="S1074" s="659"/>
      <c r="T1074" s="659"/>
      <c r="U1074" s="659"/>
      <c r="V1074" s="659"/>
    </row>
    <row r="1075" spans="1:22" ht="17.100000000000001" hidden="1" customHeight="1" x14ac:dyDescent="0.25">
      <c r="A1075" s="638"/>
      <c r="B1075" s="633"/>
      <c r="C1075" s="1624"/>
      <c r="D1075" s="1625"/>
      <c r="E1075" s="75" t="s">
        <v>96</v>
      </c>
      <c r="F1075" s="76"/>
      <c r="G1075" s="6" t="e">
        <f t="shared" si="154"/>
        <v>#DIV/0!</v>
      </c>
      <c r="H1075" s="56"/>
      <c r="I1075" s="56"/>
      <c r="J1075" s="56"/>
      <c r="Q1075" s="659"/>
      <c r="R1075" s="659"/>
      <c r="S1075" s="659"/>
      <c r="T1075" s="659"/>
      <c r="U1075" s="659"/>
      <c r="V1075" s="659"/>
    </row>
    <row r="1076" spans="1:22" ht="17.100000000000001" hidden="1" customHeight="1" x14ac:dyDescent="0.25">
      <c r="A1076" s="638"/>
      <c r="B1076" s="633"/>
      <c r="C1076" s="1624"/>
      <c r="D1076" s="1625"/>
      <c r="E1076" s="75" t="s">
        <v>96</v>
      </c>
      <c r="F1076" s="76"/>
      <c r="G1076" s="6" t="e">
        <f t="shared" si="154"/>
        <v>#DIV/0!</v>
      </c>
      <c r="H1076" s="56"/>
      <c r="I1076" s="56"/>
      <c r="J1076" s="56"/>
      <c r="Q1076" s="659"/>
      <c r="R1076" s="659"/>
      <c r="S1076" s="659"/>
      <c r="T1076" s="659"/>
      <c r="U1076" s="659"/>
      <c r="V1076" s="659"/>
    </row>
    <row r="1077" spans="1:22" ht="17.100000000000001" hidden="1" customHeight="1" x14ac:dyDescent="0.25">
      <c r="A1077" s="638"/>
      <c r="B1077" s="633"/>
      <c r="C1077" s="1624"/>
      <c r="D1077" s="1625"/>
      <c r="E1077" s="75" t="s">
        <v>96</v>
      </c>
      <c r="F1077" s="76"/>
      <c r="G1077" s="6" t="e">
        <f t="shared" si="154"/>
        <v>#DIV/0!</v>
      </c>
      <c r="H1077" s="56"/>
      <c r="I1077" s="56"/>
      <c r="J1077" s="56"/>
      <c r="Q1077" s="659"/>
      <c r="R1077" s="659"/>
      <c r="S1077" s="659"/>
      <c r="T1077" s="659"/>
      <c r="U1077" s="659"/>
      <c r="V1077" s="659"/>
    </row>
    <row r="1078" spans="1:22" ht="17.100000000000001" hidden="1" customHeight="1" x14ac:dyDescent="0.25">
      <c r="A1078" s="638"/>
      <c r="B1078" s="633"/>
      <c r="C1078" s="1624"/>
      <c r="D1078" s="1625"/>
      <c r="E1078" s="75" t="s">
        <v>96</v>
      </c>
      <c r="F1078" s="76"/>
      <c r="G1078" s="6" t="e">
        <f t="shared" si="154"/>
        <v>#DIV/0!</v>
      </c>
      <c r="H1078" s="56"/>
      <c r="I1078" s="56"/>
      <c r="J1078" s="56"/>
      <c r="Q1078" s="659"/>
      <c r="R1078" s="659"/>
      <c r="S1078" s="659"/>
      <c r="T1078" s="659"/>
      <c r="U1078" s="659"/>
      <c r="V1078" s="659"/>
    </row>
    <row r="1079" spans="1:22" ht="17.100000000000001" hidden="1" customHeight="1" x14ac:dyDescent="0.25">
      <c r="A1079" s="638"/>
      <c r="B1079" s="633"/>
      <c r="C1079" s="1624"/>
      <c r="D1079" s="1625"/>
      <c r="E1079" s="75" t="s">
        <v>96</v>
      </c>
      <c r="F1079" s="76"/>
      <c r="G1079" s="6" t="e">
        <f t="shared" si="154"/>
        <v>#DIV/0!</v>
      </c>
      <c r="H1079" s="56"/>
      <c r="I1079" s="56"/>
      <c r="J1079" s="56"/>
      <c r="Q1079" s="659"/>
      <c r="R1079" s="659"/>
      <c r="S1079" s="659"/>
      <c r="T1079" s="659"/>
      <c r="U1079" s="659"/>
      <c r="V1079" s="659"/>
    </row>
    <row r="1080" spans="1:22" ht="17.100000000000001" hidden="1" customHeight="1" x14ac:dyDescent="0.25">
      <c r="A1080" s="638"/>
      <c r="B1080" s="633"/>
      <c r="C1080" s="1624"/>
      <c r="D1080" s="1625"/>
      <c r="E1080" s="75" t="s">
        <v>96</v>
      </c>
      <c r="F1080" s="76"/>
      <c r="G1080" s="6" t="e">
        <f t="shared" si="154"/>
        <v>#DIV/0!</v>
      </c>
      <c r="H1080" s="56"/>
      <c r="I1080" s="56"/>
      <c r="J1080" s="56"/>
      <c r="Q1080" s="659"/>
      <c r="R1080" s="659"/>
      <c r="S1080" s="659"/>
      <c r="T1080" s="659"/>
      <c r="U1080" s="659"/>
      <c r="V1080" s="659"/>
    </row>
    <row r="1081" spans="1:22" ht="17.100000000000001" hidden="1" customHeight="1" x14ac:dyDescent="0.25">
      <c r="A1081" s="638"/>
      <c r="B1081" s="633"/>
      <c r="C1081" s="1624"/>
      <c r="D1081" s="1625"/>
      <c r="E1081" s="75" t="s">
        <v>96</v>
      </c>
      <c r="F1081" s="76"/>
      <c r="G1081" s="6" t="e">
        <f t="shared" si="154"/>
        <v>#DIV/0!</v>
      </c>
      <c r="H1081" s="56"/>
      <c r="I1081" s="56"/>
      <c r="J1081" s="56"/>
      <c r="Q1081" s="659"/>
      <c r="R1081" s="659"/>
      <c r="S1081" s="659"/>
      <c r="T1081" s="659"/>
      <c r="U1081" s="659"/>
      <c r="V1081" s="659"/>
    </row>
    <row r="1082" spans="1:22" ht="17.100000000000001" hidden="1" customHeight="1" x14ac:dyDescent="0.25">
      <c r="A1082" s="638"/>
      <c r="B1082" s="633"/>
      <c r="C1082" s="1624"/>
      <c r="D1082" s="1625"/>
      <c r="E1082" s="75" t="s">
        <v>96</v>
      </c>
      <c r="F1082" s="76"/>
      <c r="G1082" s="6" t="e">
        <f t="shared" si="154"/>
        <v>#DIV/0!</v>
      </c>
      <c r="H1082" s="56"/>
      <c r="I1082" s="56"/>
      <c r="J1082" s="56"/>
      <c r="Q1082" s="659"/>
      <c r="R1082" s="659"/>
      <c r="S1082" s="659"/>
      <c r="T1082" s="659"/>
      <c r="U1082" s="659"/>
      <c r="V1082" s="659"/>
    </row>
    <row r="1083" spans="1:22" ht="17.100000000000001" hidden="1" customHeight="1" x14ac:dyDescent="0.25">
      <c r="A1083" s="638"/>
      <c r="B1083" s="633"/>
      <c r="C1083" s="1624"/>
      <c r="D1083" s="1625"/>
      <c r="E1083" s="75" t="s">
        <v>96</v>
      </c>
      <c r="F1083" s="76"/>
      <c r="G1083" s="6" t="e">
        <f t="shared" si="154"/>
        <v>#DIV/0!</v>
      </c>
      <c r="H1083" s="56"/>
      <c r="I1083" s="56"/>
      <c r="J1083" s="56"/>
      <c r="Q1083" s="659"/>
      <c r="R1083" s="659"/>
      <c r="S1083" s="659"/>
      <c r="T1083" s="659"/>
      <c r="U1083" s="659"/>
      <c r="V1083" s="659"/>
    </row>
    <row r="1084" spans="1:22" ht="17.100000000000001" hidden="1" customHeight="1" x14ac:dyDescent="0.25">
      <c r="A1084" s="638"/>
      <c r="B1084" s="633"/>
      <c r="C1084" s="1624"/>
      <c r="D1084" s="1625"/>
      <c r="E1084" s="75" t="s">
        <v>96</v>
      </c>
      <c r="F1084" s="76"/>
      <c r="G1084" s="6" t="e">
        <f t="shared" si="154"/>
        <v>#DIV/0!</v>
      </c>
      <c r="H1084" s="56"/>
      <c r="I1084" s="56"/>
      <c r="J1084" s="56"/>
      <c r="Q1084" s="659"/>
      <c r="R1084" s="659"/>
      <c r="S1084" s="659"/>
      <c r="T1084" s="659"/>
      <c r="U1084" s="659"/>
      <c r="V1084" s="659"/>
    </row>
    <row r="1085" spans="1:22" ht="17.100000000000001" hidden="1" customHeight="1" x14ac:dyDescent="0.25">
      <c r="A1085" s="638"/>
      <c r="B1085" s="633"/>
      <c r="C1085" s="1624"/>
      <c r="D1085" s="1625"/>
      <c r="E1085" s="75" t="s">
        <v>96</v>
      </c>
      <c r="F1085" s="76"/>
      <c r="G1085" s="6" t="e">
        <f t="shared" si="154"/>
        <v>#DIV/0!</v>
      </c>
      <c r="H1085" s="56"/>
      <c r="I1085" s="56"/>
      <c r="J1085" s="56"/>
      <c r="Q1085" s="659"/>
      <c r="R1085" s="659"/>
      <c r="S1085" s="659"/>
      <c r="T1085" s="659"/>
      <c r="U1085" s="659"/>
      <c r="V1085" s="659"/>
    </row>
    <row r="1086" spans="1:22" ht="17.100000000000001" hidden="1" customHeight="1" x14ac:dyDescent="0.25">
      <c r="A1086" s="638"/>
      <c r="B1086" s="633"/>
      <c r="C1086" s="1624"/>
      <c r="D1086" s="1625"/>
      <c r="E1086" s="75" t="s">
        <v>96</v>
      </c>
      <c r="F1086" s="76"/>
      <c r="G1086" s="6" t="e">
        <f t="shared" si="154"/>
        <v>#DIV/0!</v>
      </c>
      <c r="H1086" s="56"/>
      <c r="I1086" s="56"/>
      <c r="J1086" s="56"/>
      <c r="Q1086" s="659"/>
      <c r="R1086" s="659"/>
      <c r="S1086" s="659"/>
      <c r="T1086" s="659"/>
      <c r="U1086" s="659"/>
      <c r="V1086" s="659"/>
    </row>
    <row r="1087" spans="1:22" ht="17.100000000000001" hidden="1" customHeight="1" x14ac:dyDescent="0.25">
      <c r="A1087" s="638"/>
      <c r="B1087" s="633"/>
      <c r="C1087" s="1624"/>
      <c r="D1087" s="1625"/>
      <c r="E1087" s="75" t="s">
        <v>96</v>
      </c>
      <c r="F1087" s="76"/>
      <c r="G1087" s="6" t="e">
        <f t="shared" si="154"/>
        <v>#DIV/0!</v>
      </c>
      <c r="H1087" s="56"/>
      <c r="I1087" s="56"/>
      <c r="J1087" s="56"/>
      <c r="Q1087" s="659"/>
      <c r="R1087" s="659"/>
      <c r="S1087" s="659"/>
      <c r="T1087" s="659"/>
      <c r="U1087" s="659"/>
      <c r="V1087" s="659"/>
    </row>
    <row r="1088" spans="1:22" ht="17.100000000000001" hidden="1" customHeight="1" x14ac:dyDescent="0.25">
      <c r="A1088" s="638"/>
      <c r="B1088" s="633"/>
      <c r="C1088" s="1624"/>
      <c r="D1088" s="1625"/>
      <c r="E1088" s="75" t="s">
        <v>96</v>
      </c>
      <c r="F1088" s="76"/>
      <c r="G1088" s="6" t="e">
        <f t="shared" si="154"/>
        <v>#DIV/0!</v>
      </c>
      <c r="H1088" s="56"/>
      <c r="I1088" s="56"/>
      <c r="J1088" s="56"/>
      <c r="Q1088" s="659"/>
      <c r="R1088" s="659"/>
      <c r="S1088" s="659"/>
      <c r="T1088" s="659"/>
      <c r="U1088" s="659"/>
      <c r="V1088" s="659"/>
    </row>
    <row r="1089" spans="1:22" ht="17.100000000000001" hidden="1" customHeight="1" x14ac:dyDescent="0.25">
      <c r="A1089" s="638"/>
      <c r="B1089" s="633"/>
      <c r="C1089" s="1624"/>
      <c r="D1089" s="1625"/>
      <c r="E1089" s="75" t="s">
        <v>96</v>
      </c>
      <c r="F1089" s="76"/>
      <c r="G1089" s="6" t="e">
        <f t="shared" si="154"/>
        <v>#DIV/0!</v>
      </c>
      <c r="H1089" s="56"/>
      <c r="I1089" s="56"/>
      <c r="J1089" s="56"/>
      <c r="Q1089" s="659"/>
      <c r="R1089" s="659"/>
      <c r="S1089" s="659"/>
      <c r="T1089" s="659"/>
      <c r="U1089" s="659"/>
      <c r="V1089" s="659"/>
    </row>
    <row r="1090" spans="1:22" ht="17.100000000000001" hidden="1" customHeight="1" x14ac:dyDescent="0.25">
      <c r="A1090" s="638"/>
      <c r="B1090" s="633"/>
      <c r="C1090" s="1624"/>
      <c r="D1090" s="1625"/>
      <c r="E1090" s="75" t="s">
        <v>96</v>
      </c>
      <c r="F1090" s="76"/>
      <c r="G1090" s="6" t="e">
        <f t="shared" si="154"/>
        <v>#DIV/0!</v>
      </c>
      <c r="H1090" s="56"/>
      <c r="I1090" s="56"/>
      <c r="J1090" s="56"/>
      <c r="Q1090" s="659"/>
      <c r="R1090" s="659"/>
      <c r="S1090" s="659"/>
      <c r="T1090" s="659"/>
      <c r="U1090" s="659"/>
      <c r="V1090" s="659"/>
    </row>
    <row r="1091" spans="1:22" ht="17.100000000000001" hidden="1" customHeight="1" x14ac:dyDescent="0.25">
      <c r="A1091" s="638"/>
      <c r="B1091" s="633"/>
      <c r="C1091" s="1624"/>
      <c r="D1091" s="1625"/>
      <c r="E1091" s="75" t="s">
        <v>96</v>
      </c>
      <c r="F1091" s="76"/>
      <c r="G1091" s="6" t="e">
        <f t="shared" si="154"/>
        <v>#DIV/0!</v>
      </c>
      <c r="H1091" s="56"/>
      <c r="I1091" s="56"/>
      <c r="J1091" s="56"/>
      <c r="Q1091" s="659"/>
      <c r="R1091" s="659"/>
      <c r="S1091" s="659"/>
      <c r="T1091" s="659"/>
      <c r="U1091" s="659"/>
      <c r="V1091" s="659"/>
    </row>
    <row r="1092" spans="1:22" ht="17.100000000000001" hidden="1" customHeight="1" x14ac:dyDescent="0.25">
      <c r="A1092" s="638"/>
      <c r="B1092" s="633"/>
      <c r="C1092" s="1624"/>
      <c r="D1092" s="1625"/>
      <c r="E1092" s="75" t="s">
        <v>96</v>
      </c>
      <c r="F1092" s="76"/>
      <c r="G1092" s="6" t="e">
        <f t="shared" si="154"/>
        <v>#DIV/0!</v>
      </c>
      <c r="H1092" s="56"/>
      <c r="I1092" s="56"/>
      <c r="J1092" s="56"/>
      <c r="Q1092" s="659"/>
      <c r="R1092" s="659"/>
      <c r="S1092" s="659"/>
      <c r="T1092" s="659"/>
      <c r="U1092" s="659"/>
      <c r="V1092" s="659"/>
    </row>
    <row r="1093" spans="1:22" ht="17.100000000000001" hidden="1" customHeight="1" x14ac:dyDescent="0.25">
      <c r="A1093" s="638"/>
      <c r="B1093" s="633"/>
      <c r="C1093" s="1624"/>
      <c r="D1093" s="1625"/>
      <c r="E1093" s="75" t="s">
        <v>96</v>
      </c>
      <c r="F1093" s="76"/>
      <c r="G1093" s="6" t="e">
        <f t="shared" si="154"/>
        <v>#DIV/0!</v>
      </c>
      <c r="H1093" s="56"/>
      <c r="I1093" s="56"/>
      <c r="J1093" s="56"/>
      <c r="Q1093" s="659"/>
      <c r="R1093" s="659"/>
      <c r="S1093" s="659"/>
      <c r="T1093" s="659"/>
      <c r="U1093" s="659"/>
      <c r="V1093" s="659"/>
    </row>
    <row r="1094" spans="1:22" ht="17.100000000000001" hidden="1" customHeight="1" x14ac:dyDescent="0.25">
      <c r="A1094" s="638"/>
      <c r="B1094" s="633"/>
      <c r="C1094" s="1624"/>
      <c r="D1094" s="1625"/>
      <c r="E1094" s="75" t="s">
        <v>96</v>
      </c>
      <c r="F1094" s="76"/>
      <c r="G1094" s="6" t="e">
        <f t="shared" si="154"/>
        <v>#DIV/0!</v>
      </c>
      <c r="H1094" s="56"/>
      <c r="I1094" s="56"/>
      <c r="J1094" s="56"/>
      <c r="Q1094" s="659"/>
      <c r="R1094" s="659"/>
      <c r="S1094" s="659"/>
      <c r="T1094" s="659"/>
      <c r="U1094" s="659"/>
      <c r="V1094" s="659"/>
    </row>
    <row r="1095" spans="1:22" ht="17.100000000000001" hidden="1" customHeight="1" x14ac:dyDescent="0.25">
      <c r="A1095" s="638"/>
      <c r="B1095" s="633"/>
      <c r="C1095" s="1624"/>
      <c r="D1095" s="1625"/>
      <c r="E1095" s="75" t="s">
        <v>96</v>
      </c>
      <c r="F1095" s="76"/>
      <c r="G1095" s="6" t="e">
        <f t="shared" si="154"/>
        <v>#DIV/0!</v>
      </c>
      <c r="H1095" s="56"/>
      <c r="I1095" s="56"/>
      <c r="J1095" s="56"/>
      <c r="Q1095" s="659"/>
      <c r="R1095" s="659"/>
      <c r="S1095" s="659"/>
      <c r="T1095" s="659"/>
      <c r="U1095" s="659"/>
      <c r="V1095" s="659"/>
    </row>
    <row r="1096" spans="1:22" ht="17.100000000000001" hidden="1" customHeight="1" x14ac:dyDescent="0.25">
      <c r="A1096" s="638"/>
      <c r="B1096" s="633"/>
      <c r="C1096" s="1624"/>
      <c r="D1096" s="1625"/>
      <c r="E1096" s="75" t="s">
        <v>96</v>
      </c>
      <c r="F1096" s="76"/>
      <c r="G1096" s="6" t="e">
        <f t="shared" si="154"/>
        <v>#DIV/0!</v>
      </c>
      <c r="H1096" s="56"/>
      <c r="I1096" s="56"/>
      <c r="J1096" s="56"/>
      <c r="Q1096" s="659"/>
      <c r="R1096" s="659"/>
      <c r="S1096" s="659"/>
      <c r="T1096" s="659"/>
      <c r="U1096" s="659"/>
      <c r="V1096" s="659"/>
    </row>
    <row r="1097" spans="1:22" ht="17.100000000000001" hidden="1" customHeight="1" x14ac:dyDescent="0.25">
      <c r="A1097" s="638"/>
      <c r="B1097" s="633"/>
      <c r="C1097" s="1624"/>
      <c r="D1097" s="1625"/>
      <c r="E1097" s="75" t="s">
        <v>96</v>
      </c>
      <c r="F1097" s="76"/>
      <c r="G1097" s="6" t="e">
        <f t="shared" si="154"/>
        <v>#DIV/0!</v>
      </c>
      <c r="H1097" s="56"/>
      <c r="I1097" s="56"/>
      <c r="J1097" s="56"/>
      <c r="Q1097" s="659"/>
      <c r="R1097" s="659"/>
      <c r="S1097" s="659"/>
      <c r="T1097" s="659"/>
      <c r="U1097" s="659"/>
      <c r="V1097" s="659"/>
    </row>
    <row r="1098" spans="1:22" ht="17.100000000000001" hidden="1" customHeight="1" x14ac:dyDescent="0.25">
      <c r="A1098" s="638"/>
      <c r="B1098" s="633"/>
      <c r="C1098" s="1624"/>
      <c r="D1098" s="1625"/>
      <c r="E1098" s="75" t="s">
        <v>96</v>
      </c>
      <c r="F1098" s="76"/>
      <c r="G1098" s="6" t="e">
        <f t="shared" si="154"/>
        <v>#DIV/0!</v>
      </c>
      <c r="H1098" s="56"/>
      <c r="I1098" s="56"/>
      <c r="J1098" s="56"/>
      <c r="Q1098" s="659"/>
      <c r="R1098" s="659"/>
      <c r="S1098" s="659"/>
      <c r="T1098" s="659"/>
      <c r="U1098" s="659"/>
      <c r="V1098" s="659"/>
    </row>
    <row r="1099" spans="1:22" ht="17.100000000000001" hidden="1" customHeight="1" x14ac:dyDescent="0.25">
      <c r="A1099" s="638"/>
      <c r="B1099" s="633"/>
      <c r="C1099" s="1624"/>
      <c r="D1099" s="1625"/>
      <c r="E1099" s="75" t="s">
        <v>96</v>
      </c>
      <c r="F1099" s="76"/>
      <c r="G1099" s="6" t="e">
        <f t="shared" ref="G1099:G1104" si="158">H1099/F1099</f>
        <v>#DIV/0!</v>
      </c>
      <c r="H1099" s="56"/>
      <c r="I1099" s="56"/>
      <c r="J1099" s="56"/>
      <c r="Q1099" s="659"/>
      <c r="R1099" s="659"/>
      <c r="S1099" s="659"/>
      <c r="T1099" s="659"/>
      <c r="U1099" s="659"/>
      <c r="V1099" s="659"/>
    </row>
    <row r="1100" spans="1:22" ht="17.100000000000001" hidden="1" customHeight="1" x14ac:dyDescent="0.25">
      <c r="A1100" s="638"/>
      <c r="B1100" s="633"/>
      <c r="C1100" s="1624"/>
      <c r="D1100" s="1625"/>
      <c r="E1100" s="75" t="s">
        <v>96</v>
      </c>
      <c r="F1100" s="76"/>
      <c r="G1100" s="6" t="e">
        <f t="shared" si="158"/>
        <v>#DIV/0!</v>
      </c>
      <c r="H1100" s="56"/>
      <c r="I1100" s="56"/>
      <c r="J1100" s="56"/>
      <c r="Q1100" s="659"/>
      <c r="R1100" s="659"/>
      <c r="S1100" s="659"/>
      <c r="T1100" s="659"/>
      <c r="U1100" s="659"/>
      <c r="V1100" s="659"/>
    </row>
    <row r="1101" spans="1:22" ht="17.100000000000001" hidden="1" customHeight="1" x14ac:dyDescent="0.25">
      <c r="A1101" s="638"/>
      <c r="B1101" s="633"/>
      <c r="C1101" s="1624"/>
      <c r="D1101" s="1625"/>
      <c r="E1101" s="75" t="s">
        <v>96</v>
      </c>
      <c r="F1101" s="76"/>
      <c r="G1101" s="6" t="e">
        <f t="shared" si="158"/>
        <v>#DIV/0!</v>
      </c>
      <c r="H1101" s="56"/>
      <c r="I1101" s="56"/>
      <c r="J1101" s="56"/>
      <c r="Q1101" s="659"/>
      <c r="R1101" s="659"/>
      <c r="S1101" s="659"/>
      <c r="T1101" s="659"/>
      <c r="U1101" s="659"/>
      <c r="V1101" s="659"/>
    </row>
    <row r="1102" spans="1:22" ht="17.100000000000001" hidden="1" customHeight="1" x14ac:dyDescent="0.25">
      <c r="A1102" s="638"/>
      <c r="B1102" s="633"/>
      <c r="C1102" s="1624"/>
      <c r="D1102" s="1625"/>
      <c r="E1102" s="75" t="s">
        <v>96</v>
      </c>
      <c r="F1102" s="76"/>
      <c r="G1102" s="6" t="e">
        <f t="shared" si="158"/>
        <v>#DIV/0!</v>
      </c>
      <c r="H1102" s="56"/>
      <c r="I1102" s="56"/>
      <c r="J1102" s="56"/>
      <c r="Q1102" s="659"/>
      <c r="R1102" s="659"/>
      <c r="S1102" s="659"/>
      <c r="T1102" s="659"/>
      <c r="U1102" s="659"/>
      <c r="V1102" s="659"/>
    </row>
    <row r="1103" spans="1:22" ht="17.100000000000001" hidden="1" customHeight="1" x14ac:dyDescent="0.25">
      <c r="A1103" s="638"/>
      <c r="B1103" s="633"/>
      <c r="C1103" s="1624"/>
      <c r="D1103" s="1625"/>
      <c r="E1103" s="75" t="s">
        <v>96</v>
      </c>
      <c r="F1103" s="76"/>
      <c r="G1103" s="6" t="e">
        <f t="shared" si="158"/>
        <v>#DIV/0!</v>
      </c>
      <c r="H1103" s="56"/>
      <c r="I1103" s="56"/>
      <c r="J1103" s="56"/>
      <c r="Q1103" s="659"/>
      <c r="R1103" s="659"/>
      <c r="S1103" s="659"/>
      <c r="T1103" s="659"/>
      <c r="U1103" s="659"/>
      <c r="V1103" s="659"/>
    </row>
    <row r="1104" spans="1:22" ht="17.100000000000001" hidden="1" customHeight="1" x14ac:dyDescent="0.25">
      <c r="A1104" s="638"/>
      <c r="B1104" s="633"/>
      <c r="C1104" s="1624"/>
      <c r="D1104" s="1625"/>
      <c r="E1104" s="75" t="s">
        <v>96</v>
      </c>
      <c r="F1104" s="76"/>
      <c r="G1104" s="6" t="e">
        <f t="shared" si="158"/>
        <v>#DIV/0!</v>
      </c>
      <c r="H1104" s="56"/>
      <c r="I1104" s="56"/>
      <c r="J1104" s="56"/>
      <c r="Q1104" s="659"/>
      <c r="R1104" s="659"/>
      <c r="S1104" s="659"/>
      <c r="T1104" s="659"/>
      <c r="U1104" s="659"/>
      <c r="V1104" s="659"/>
    </row>
    <row r="1105" spans="1:10" ht="17.100000000000001" hidden="1" customHeight="1" x14ac:dyDescent="0.25">
      <c r="A1105" s="638"/>
      <c r="B1105" s="633"/>
      <c r="C1105" s="1624"/>
      <c r="D1105" s="1625"/>
      <c r="E1105" s="75" t="s">
        <v>96</v>
      </c>
      <c r="F1105" s="76"/>
      <c r="G1105" s="6" t="e">
        <f t="shared" si="152"/>
        <v>#DIV/0!</v>
      </c>
      <c r="H1105" s="56"/>
      <c r="I1105" s="56"/>
      <c r="J1105" s="56"/>
    </row>
    <row r="1106" spans="1:10" ht="17.100000000000001" hidden="1" customHeight="1" x14ac:dyDescent="0.25">
      <c r="A1106" s="638"/>
      <c r="B1106" s="633"/>
      <c r="C1106" s="1624"/>
      <c r="D1106" s="1625"/>
      <c r="E1106" s="75" t="s">
        <v>96</v>
      </c>
      <c r="F1106" s="76"/>
      <c r="G1106" s="6" t="e">
        <f t="shared" si="152"/>
        <v>#DIV/0!</v>
      </c>
      <c r="H1106" s="56"/>
      <c r="I1106" s="56"/>
      <c r="J1106" s="56"/>
    </row>
    <row r="1107" spans="1:10" ht="17.100000000000001" hidden="1" customHeight="1" x14ac:dyDescent="0.25">
      <c r="A1107" s="638"/>
      <c r="B1107" s="633"/>
      <c r="C1107" s="1624"/>
      <c r="D1107" s="1625"/>
      <c r="E1107" s="75" t="s">
        <v>96</v>
      </c>
      <c r="F1107" s="76"/>
      <c r="G1107" s="6" t="e">
        <f t="shared" si="152"/>
        <v>#DIV/0!</v>
      </c>
      <c r="H1107" s="56"/>
      <c r="I1107" s="56"/>
      <c r="J1107" s="56"/>
    </row>
    <row r="1108" spans="1:10" ht="17.100000000000001" hidden="1" customHeight="1" x14ac:dyDescent="0.25">
      <c r="A1108" s="638"/>
      <c r="B1108" s="633"/>
      <c r="C1108" s="1624"/>
      <c r="D1108" s="1625"/>
      <c r="E1108" s="75" t="s">
        <v>96</v>
      </c>
      <c r="F1108" s="76"/>
      <c r="G1108" s="6" t="e">
        <f t="shared" si="152"/>
        <v>#DIV/0!</v>
      </c>
      <c r="H1108" s="56"/>
      <c r="I1108" s="56"/>
      <c r="J1108" s="56"/>
    </row>
    <row r="1109" spans="1:10" ht="17.100000000000001" hidden="1" customHeight="1" x14ac:dyDescent="0.25">
      <c r="A1109" s="638"/>
      <c r="B1109" s="633"/>
      <c r="C1109" s="1624"/>
      <c r="D1109" s="1625"/>
      <c r="E1109" s="75" t="s">
        <v>96</v>
      </c>
      <c r="F1109" s="76"/>
      <c r="G1109" s="6" t="e">
        <f t="shared" si="152"/>
        <v>#DIV/0!</v>
      </c>
      <c r="H1109" s="56"/>
      <c r="I1109" s="56"/>
      <c r="J1109" s="56"/>
    </row>
    <row r="1110" spans="1:10" ht="17.100000000000001" hidden="1" customHeight="1" x14ac:dyDescent="0.25">
      <c r="A1110" s="638"/>
      <c r="B1110" s="633"/>
      <c r="C1110" s="1624"/>
      <c r="D1110" s="1625"/>
      <c r="E1110" s="75" t="s">
        <v>96</v>
      </c>
      <c r="F1110" s="76"/>
      <c r="G1110" s="6" t="e">
        <f t="shared" si="152"/>
        <v>#DIV/0!</v>
      </c>
      <c r="H1110" s="56"/>
      <c r="I1110" s="56"/>
      <c r="J1110" s="56"/>
    </row>
    <row r="1111" spans="1:10" ht="17.100000000000001" hidden="1" customHeight="1" x14ac:dyDescent="0.25">
      <c r="A1111" s="908"/>
      <c r="B1111" s="2002" t="s">
        <v>910</v>
      </c>
      <c r="C1111" s="2003"/>
      <c r="D1111" s="2004"/>
      <c r="E1111" s="905"/>
      <c r="F1111" s="906"/>
      <c r="G1111" s="907"/>
      <c r="H1111" s="907">
        <f>SUM(H1051:H1110)</f>
        <v>0</v>
      </c>
      <c r="I1111" s="907">
        <f t="shared" ref="I1111:J1111" si="159">SUM(I1051:I1110)</f>
        <v>0</v>
      </c>
      <c r="J1111" s="907">
        <f t="shared" si="159"/>
        <v>0</v>
      </c>
    </row>
    <row r="1112" spans="1:10" ht="17.100000000000001" hidden="1" customHeight="1" x14ac:dyDescent="0.25">
      <c r="A1112" s="1109" t="s">
        <v>892</v>
      </c>
      <c r="B1112" s="909">
        <v>346</v>
      </c>
      <c r="C1112" s="2079" t="s">
        <v>763</v>
      </c>
      <c r="D1112" s="2080"/>
      <c r="E1112" s="910" t="s">
        <v>117</v>
      </c>
      <c r="F1112" s="911" t="s">
        <v>117</v>
      </c>
      <c r="G1112" s="912" t="s">
        <v>117</v>
      </c>
      <c r="H1112" s="912" t="s">
        <v>117</v>
      </c>
      <c r="I1112" s="912" t="s">
        <v>117</v>
      </c>
      <c r="J1112" s="912" t="s">
        <v>117</v>
      </c>
    </row>
    <row r="1113" spans="1:10" ht="17.100000000000001" hidden="1" customHeight="1" x14ac:dyDescent="0.25">
      <c r="A1113" s="638"/>
      <c r="B1113" s="633"/>
      <c r="C1113" s="1624"/>
      <c r="D1113" s="1625"/>
      <c r="E1113" s="75" t="s">
        <v>96</v>
      </c>
      <c r="F1113" s="76"/>
      <c r="G1113" s="6" t="e">
        <f t="shared" ref="G1113:G1159" si="160">H1113/F1113</f>
        <v>#DIV/0!</v>
      </c>
      <c r="H1113" s="56"/>
      <c r="I1113" s="56"/>
      <c r="J1113" s="56"/>
    </row>
    <row r="1114" spans="1:10" ht="17.100000000000001" hidden="1" customHeight="1" x14ac:dyDescent="0.25">
      <c r="A1114" s="638"/>
      <c r="B1114" s="633"/>
      <c r="C1114" s="1624"/>
      <c r="D1114" s="1625"/>
      <c r="E1114" s="75" t="s">
        <v>96</v>
      </c>
      <c r="F1114" s="76"/>
      <c r="G1114" s="6" t="e">
        <f t="shared" si="160"/>
        <v>#DIV/0!</v>
      </c>
      <c r="H1114" s="56"/>
      <c r="I1114" s="56"/>
      <c r="J1114" s="56"/>
    </row>
    <row r="1115" spans="1:10" ht="17.100000000000001" hidden="1" customHeight="1" x14ac:dyDescent="0.25">
      <c r="A1115" s="638"/>
      <c r="B1115" s="633"/>
      <c r="C1115" s="1624"/>
      <c r="D1115" s="1625"/>
      <c r="E1115" s="75" t="s">
        <v>96</v>
      </c>
      <c r="F1115" s="76"/>
      <c r="G1115" s="6" t="e">
        <f t="shared" si="160"/>
        <v>#DIV/0!</v>
      </c>
      <c r="H1115" s="56"/>
      <c r="I1115" s="56"/>
      <c r="J1115" s="56"/>
    </row>
    <row r="1116" spans="1:10" ht="17.100000000000001" hidden="1" customHeight="1" x14ac:dyDescent="0.25">
      <c r="A1116" s="638"/>
      <c r="B1116" s="633"/>
      <c r="C1116" s="1624"/>
      <c r="D1116" s="1625"/>
      <c r="E1116" s="75" t="s">
        <v>96</v>
      </c>
      <c r="F1116" s="76"/>
      <c r="G1116" s="6" t="e">
        <f t="shared" si="160"/>
        <v>#DIV/0!</v>
      </c>
      <c r="H1116" s="56"/>
      <c r="I1116" s="56"/>
      <c r="J1116" s="56"/>
    </row>
    <row r="1117" spans="1:10" ht="17.100000000000001" hidden="1" customHeight="1" x14ac:dyDescent="0.25">
      <c r="A1117" s="638"/>
      <c r="B1117" s="633"/>
      <c r="C1117" s="1624"/>
      <c r="D1117" s="1625"/>
      <c r="E1117" s="75" t="s">
        <v>96</v>
      </c>
      <c r="F1117" s="76"/>
      <c r="G1117" s="6" t="e">
        <f t="shared" si="160"/>
        <v>#DIV/0!</v>
      </c>
      <c r="H1117" s="56"/>
      <c r="I1117" s="56"/>
      <c r="J1117" s="56"/>
    </row>
    <row r="1118" spans="1:10" ht="17.100000000000001" hidden="1" customHeight="1" x14ac:dyDescent="0.25">
      <c r="A1118" s="638"/>
      <c r="B1118" s="633"/>
      <c r="C1118" s="1624"/>
      <c r="D1118" s="1625"/>
      <c r="E1118" s="75" t="s">
        <v>96</v>
      </c>
      <c r="F1118" s="76"/>
      <c r="G1118" s="6" t="e">
        <f t="shared" si="160"/>
        <v>#DIV/0!</v>
      </c>
      <c r="H1118" s="56"/>
      <c r="I1118" s="56"/>
      <c r="J1118" s="56"/>
    </row>
    <row r="1119" spans="1:10" ht="17.100000000000001" hidden="1" customHeight="1" x14ac:dyDescent="0.25">
      <c r="A1119" s="638"/>
      <c r="B1119" s="633"/>
      <c r="C1119" s="1624"/>
      <c r="D1119" s="1625"/>
      <c r="E1119" s="75" t="s">
        <v>96</v>
      </c>
      <c r="F1119" s="76"/>
      <c r="G1119" s="6" t="e">
        <f t="shared" si="160"/>
        <v>#DIV/0!</v>
      </c>
      <c r="H1119" s="56"/>
      <c r="I1119" s="56"/>
      <c r="J1119" s="56"/>
    </row>
    <row r="1120" spans="1:10" ht="17.100000000000001" hidden="1" customHeight="1" x14ac:dyDescent="0.25">
      <c r="A1120" s="638"/>
      <c r="B1120" s="633"/>
      <c r="C1120" s="1624"/>
      <c r="D1120" s="1625"/>
      <c r="E1120" s="75" t="s">
        <v>96</v>
      </c>
      <c r="F1120" s="76"/>
      <c r="G1120" s="6" t="e">
        <f t="shared" si="160"/>
        <v>#DIV/0!</v>
      </c>
      <c r="H1120" s="56"/>
      <c r="I1120" s="56"/>
      <c r="J1120" s="56"/>
    </row>
    <row r="1121" spans="1:10" ht="17.100000000000001" hidden="1" customHeight="1" x14ac:dyDescent="0.25">
      <c r="A1121" s="638"/>
      <c r="B1121" s="633"/>
      <c r="C1121" s="1624"/>
      <c r="D1121" s="1625"/>
      <c r="E1121" s="75" t="s">
        <v>96</v>
      </c>
      <c r="F1121" s="76"/>
      <c r="G1121" s="6" t="e">
        <f t="shared" si="160"/>
        <v>#DIV/0!</v>
      </c>
      <c r="H1121" s="56"/>
      <c r="I1121" s="56"/>
      <c r="J1121" s="56"/>
    </row>
    <row r="1122" spans="1:10" ht="17.100000000000001" hidden="1" customHeight="1" x14ac:dyDescent="0.25">
      <c r="A1122" s="638"/>
      <c r="B1122" s="633"/>
      <c r="C1122" s="1624"/>
      <c r="D1122" s="1625"/>
      <c r="E1122" s="75" t="s">
        <v>96</v>
      </c>
      <c r="F1122" s="76"/>
      <c r="G1122" s="6" t="e">
        <f t="shared" si="160"/>
        <v>#DIV/0!</v>
      </c>
      <c r="H1122" s="56"/>
      <c r="I1122" s="56"/>
      <c r="J1122" s="56"/>
    </row>
    <row r="1123" spans="1:10" ht="17.100000000000001" hidden="1" customHeight="1" x14ac:dyDescent="0.25">
      <c r="A1123" s="638"/>
      <c r="B1123" s="633"/>
      <c r="C1123" s="1624"/>
      <c r="D1123" s="1625"/>
      <c r="E1123" s="75" t="s">
        <v>96</v>
      </c>
      <c r="F1123" s="76"/>
      <c r="G1123" s="6" t="e">
        <f t="shared" si="160"/>
        <v>#DIV/0!</v>
      </c>
      <c r="H1123" s="56"/>
      <c r="I1123" s="56"/>
      <c r="J1123" s="56"/>
    </row>
    <row r="1124" spans="1:10" ht="17.100000000000001" hidden="1" customHeight="1" x14ac:dyDescent="0.25">
      <c r="A1124" s="638"/>
      <c r="B1124" s="633"/>
      <c r="C1124" s="1624"/>
      <c r="D1124" s="1625"/>
      <c r="E1124" s="75" t="s">
        <v>96</v>
      </c>
      <c r="F1124" s="76"/>
      <c r="G1124" s="6" t="e">
        <f t="shared" si="160"/>
        <v>#DIV/0!</v>
      </c>
      <c r="H1124" s="56"/>
      <c r="I1124" s="56"/>
      <c r="J1124" s="56"/>
    </row>
    <row r="1125" spans="1:10" ht="17.100000000000001" hidden="1" customHeight="1" x14ac:dyDescent="0.25">
      <c r="A1125" s="638"/>
      <c r="B1125" s="633"/>
      <c r="C1125" s="1624"/>
      <c r="D1125" s="1625"/>
      <c r="E1125" s="75" t="s">
        <v>96</v>
      </c>
      <c r="F1125" s="76"/>
      <c r="G1125" s="6" t="e">
        <f t="shared" si="160"/>
        <v>#DIV/0!</v>
      </c>
      <c r="H1125" s="56"/>
      <c r="I1125" s="56"/>
      <c r="J1125" s="56"/>
    </row>
    <row r="1126" spans="1:10" ht="17.100000000000001" hidden="1" customHeight="1" x14ac:dyDescent="0.25">
      <c r="A1126" s="638"/>
      <c r="B1126" s="633"/>
      <c r="C1126" s="1624"/>
      <c r="D1126" s="1625"/>
      <c r="E1126" s="75" t="s">
        <v>96</v>
      </c>
      <c r="F1126" s="76"/>
      <c r="G1126" s="6" t="e">
        <f t="shared" si="160"/>
        <v>#DIV/0!</v>
      </c>
      <c r="H1126" s="56"/>
      <c r="I1126" s="56"/>
      <c r="J1126" s="56"/>
    </row>
    <row r="1127" spans="1:10" ht="17.100000000000001" hidden="1" customHeight="1" x14ac:dyDescent="0.25">
      <c r="A1127" s="638"/>
      <c r="B1127" s="633"/>
      <c r="C1127" s="1624"/>
      <c r="D1127" s="1625"/>
      <c r="E1127" s="75" t="s">
        <v>96</v>
      </c>
      <c r="F1127" s="76"/>
      <c r="G1127" s="6" t="e">
        <f t="shared" si="160"/>
        <v>#DIV/0!</v>
      </c>
      <c r="H1127" s="56"/>
      <c r="I1127" s="56"/>
      <c r="J1127" s="56"/>
    </row>
    <row r="1128" spans="1:10" ht="17.100000000000001" hidden="1" customHeight="1" x14ac:dyDescent="0.25">
      <c r="A1128" s="638"/>
      <c r="B1128" s="633"/>
      <c r="C1128" s="1624"/>
      <c r="D1128" s="1625"/>
      <c r="E1128" s="75" t="s">
        <v>96</v>
      </c>
      <c r="F1128" s="76"/>
      <c r="G1128" s="6" t="e">
        <f t="shared" si="160"/>
        <v>#DIV/0!</v>
      </c>
      <c r="H1128" s="56"/>
      <c r="I1128" s="56"/>
      <c r="J1128" s="56"/>
    </row>
    <row r="1129" spans="1:10" ht="17.100000000000001" hidden="1" customHeight="1" x14ac:dyDescent="0.25">
      <c r="A1129" s="638"/>
      <c r="B1129" s="633"/>
      <c r="C1129" s="1624"/>
      <c r="D1129" s="1625"/>
      <c r="E1129" s="75" t="s">
        <v>96</v>
      </c>
      <c r="F1129" s="76"/>
      <c r="G1129" s="6" t="e">
        <f t="shared" si="160"/>
        <v>#DIV/0!</v>
      </c>
      <c r="H1129" s="56"/>
      <c r="I1129" s="56"/>
      <c r="J1129" s="56"/>
    </row>
    <row r="1130" spans="1:10" ht="17.100000000000001" hidden="1" customHeight="1" x14ac:dyDescent="0.25">
      <c r="A1130" s="638"/>
      <c r="B1130" s="633"/>
      <c r="C1130" s="1624"/>
      <c r="D1130" s="1625"/>
      <c r="E1130" s="75" t="s">
        <v>96</v>
      </c>
      <c r="F1130" s="76"/>
      <c r="G1130" s="6" t="e">
        <f t="shared" si="160"/>
        <v>#DIV/0!</v>
      </c>
      <c r="H1130" s="56"/>
      <c r="I1130" s="56"/>
      <c r="J1130" s="56"/>
    </row>
    <row r="1131" spans="1:10" ht="17.100000000000001" hidden="1" customHeight="1" x14ac:dyDescent="0.25">
      <c r="A1131" s="638"/>
      <c r="B1131" s="633"/>
      <c r="C1131" s="1624"/>
      <c r="D1131" s="1625"/>
      <c r="E1131" s="75" t="s">
        <v>96</v>
      </c>
      <c r="F1131" s="76"/>
      <c r="G1131" s="6" t="e">
        <f t="shared" si="160"/>
        <v>#DIV/0!</v>
      </c>
      <c r="H1131" s="56"/>
      <c r="I1131" s="56"/>
      <c r="J1131" s="56"/>
    </row>
    <row r="1132" spans="1:10" ht="17.100000000000001" hidden="1" customHeight="1" x14ac:dyDescent="0.25">
      <c r="A1132" s="638"/>
      <c r="B1132" s="633"/>
      <c r="C1132" s="1624"/>
      <c r="D1132" s="1625"/>
      <c r="E1132" s="75" t="s">
        <v>96</v>
      </c>
      <c r="F1132" s="76"/>
      <c r="G1132" s="6" t="e">
        <f t="shared" si="160"/>
        <v>#DIV/0!</v>
      </c>
      <c r="H1132" s="56"/>
      <c r="I1132" s="56"/>
      <c r="J1132" s="56"/>
    </row>
    <row r="1133" spans="1:10" ht="17.100000000000001" hidden="1" customHeight="1" x14ac:dyDescent="0.25">
      <c r="A1133" s="638"/>
      <c r="B1133" s="633"/>
      <c r="C1133" s="1624"/>
      <c r="D1133" s="1625"/>
      <c r="E1133" s="75" t="s">
        <v>96</v>
      </c>
      <c r="F1133" s="76"/>
      <c r="G1133" s="6" t="e">
        <f t="shared" si="160"/>
        <v>#DIV/0!</v>
      </c>
      <c r="H1133" s="56"/>
      <c r="I1133" s="56"/>
      <c r="J1133" s="56"/>
    </row>
    <row r="1134" spans="1:10" ht="17.100000000000001" hidden="1" customHeight="1" x14ac:dyDescent="0.25">
      <c r="A1134" s="638"/>
      <c r="B1134" s="633"/>
      <c r="C1134" s="1624"/>
      <c r="D1134" s="1625"/>
      <c r="E1134" s="75" t="s">
        <v>96</v>
      </c>
      <c r="F1134" s="76"/>
      <c r="G1134" s="6" t="e">
        <f t="shared" si="160"/>
        <v>#DIV/0!</v>
      </c>
      <c r="H1134" s="56"/>
      <c r="I1134" s="56"/>
      <c r="J1134" s="56"/>
    </row>
    <row r="1135" spans="1:10" ht="17.100000000000001" hidden="1" customHeight="1" x14ac:dyDescent="0.25">
      <c r="A1135" s="638"/>
      <c r="B1135" s="633"/>
      <c r="C1135" s="1624"/>
      <c r="D1135" s="1625"/>
      <c r="E1135" s="75" t="s">
        <v>96</v>
      </c>
      <c r="F1135" s="76"/>
      <c r="G1135" s="6" t="e">
        <f t="shared" si="160"/>
        <v>#DIV/0!</v>
      </c>
      <c r="H1135" s="56"/>
      <c r="I1135" s="56"/>
      <c r="J1135" s="56"/>
    </row>
    <row r="1136" spans="1:10" ht="17.100000000000001" hidden="1" customHeight="1" x14ac:dyDescent="0.25">
      <c r="A1136" s="638"/>
      <c r="B1136" s="633"/>
      <c r="C1136" s="1624"/>
      <c r="D1136" s="1625"/>
      <c r="E1136" s="75" t="s">
        <v>96</v>
      </c>
      <c r="F1136" s="76"/>
      <c r="G1136" s="6" t="e">
        <f t="shared" si="160"/>
        <v>#DIV/0!</v>
      </c>
      <c r="H1136" s="56"/>
      <c r="I1136" s="56"/>
      <c r="J1136" s="56"/>
    </row>
    <row r="1137" spans="1:10" ht="17.100000000000001" hidden="1" customHeight="1" x14ac:dyDescent="0.25">
      <c r="A1137" s="638"/>
      <c r="B1137" s="633"/>
      <c r="C1137" s="1624"/>
      <c r="D1137" s="1625"/>
      <c r="E1137" s="75" t="s">
        <v>96</v>
      </c>
      <c r="F1137" s="76"/>
      <c r="G1137" s="6" t="e">
        <f t="shared" si="160"/>
        <v>#DIV/0!</v>
      </c>
      <c r="H1137" s="56"/>
      <c r="I1137" s="56"/>
      <c r="J1137" s="56"/>
    </row>
    <row r="1138" spans="1:10" ht="17.100000000000001" hidden="1" customHeight="1" x14ac:dyDescent="0.25">
      <c r="A1138" s="908"/>
      <c r="B1138" s="2002" t="s">
        <v>923</v>
      </c>
      <c r="C1138" s="2003"/>
      <c r="D1138" s="2004"/>
      <c r="E1138" s="905"/>
      <c r="F1138" s="906"/>
      <c r="G1138" s="907"/>
      <c r="H1138" s="907">
        <f>SUM(H1113:H1137)</f>
        <v>0</v>
      </c>
      <c r="I1138" s="907">
        <f t="shared" ref="I1138:J1138" si="161">SUM(I1113:I1137)</f>
        <v>0</v>
      </c>
      <c r="J1138" s="907">
        <f t="shared" si="161"/>
        <v>0</v>
      </c>
    </row>
    <row r="1139" spans="1:10" ht="33.4" hidden="1" customHeight="1" x14ac:dyDescent="0.25">
      <c r="A1139" s="1109" t="s">
        <v>903</v>
      </c>
      <c r="B1139" s="909">
        <v>346</v>
      </c>
      <c r="C1139" s="2085" t="s">
        <v>764</v>
      </c>
      <c r="D1139" s="2086"/>
      <c r="E1139" s="910" t="s">
        <v>117</v>
      </c>
      <c r="F1139" s="911" t="s">
        <v>117</v>
      </c>
      <c r="G1139" s="912" t="s">
        <v>117</v>
      </c>
      <c r="H1139" s="912" t="s">
        <v>117</v>
      </c>
      <c r="I1139" s="912" t="s">
        <v>117</v>
      </c>
      <c r="J1139" s="912" t="s">
        <v>117</v>
      </c>
    </row>
    <row r="1140" spans="1:10" ht="17.100000000000001" hidden="1" customHeight="1" x14ac:dyDescent="0.25">
      <c r="A1140" s="638"/>
      <c r="B1140" s="633"/>
      <c r="C1140" s="1624"/>
      <c r="D1140" s="1625"/>
      <c r="E1140" s="75" t="s">
        <v>96</v>
      </c>
      <c r="F1140" s="76"/>
      <c r="G1140" s="6" t="e">
        <f t="shared" si="160"/>
        <v>#DIV/0!</v>
      </c>
      <c r="H1140" s="56"/>
      <c r="I1140" s="56"/>
      <c r="J1140" s="56"/>
    </row>
    <row r="1141" spans="1:10" ht="17.100000000000001" hidden="1" customHeight="1" x14ac:dyDescent="0.25">
      <c r="A1141" s="638"/>
      <c r="B1141" s="633"/>
      <c r="C1141" s="1624"/>
      <c r="D1141" s="1625"/>
      <c r="E1141" s="75" t="s">
        <v>96</v>
      </c>
      <c r="F1141" s="76"/>
      <c r="G1141" s="6" t="e">
        <f t="shared" si="160"/>
        <v>#DIV/0!</v>
      </c>
      <c r="H1141" s="56"/>
      <c r="I1141" s="56"/>
      <c r="J1141" s="56"/>
    </row>
    <row r="1142" spans="1:10" ht="17.100000000000001" hidden="1" customHeight="1" x14ac:dyDescent="0.25">
      <c r="A1142" s="638"/>
      <c r="B1142" s="633"/>
      <c r="C1142" s="1624"/>
      <c r="D1142" s="1625"/>
      <c r="E1142" s="75" t="s">
        <v>96</v>
      </c>
      <c r="F1142" s="76"/>
      <c r="G1142" s="6" t="e">
        <f t="shared" si="160"/>
        <v>#DIV/0!</v>
      </c>
      <c r="H1142" s="56"/>
      <c r="I1142" s="56"/>
      <c r="J1142" s="56"/>
    </row>
    <row r="1143" spans="1:10" ht="17.100000000000001" hidden="1" customHeight="1" x14ac:dyDescent="0.25">
      <c r="A1143" s="638"/>
      <c r="B1143" s="633"/>
      <c r="C1143" s="1624"/>
      <c r="D1143" s="1625"/>
      <c r="E1143" s="75" t="s">
        <v>96</v>
      </c>
      <c r="F1143" s="76"/>
      <c r="G1143" s="6" t="e">
        <f t="shared" si="160"/>
        <v>#DIV/0!</v>
      </c>
      <c r="H1143" s="56"/>
      <c r="I1143" s="56"/>
      <c r="J1143" s="56"/>
    </row>
    <row r="1144" spans="1:10" ht="17.100000000000001" hidden="1" customHeight="1" x14ac:dyDescent="0.25">
      <c r="A1144" s="638"/>
      <c r="B1144" s="633"/>
      <c r="C1144" s="1624"/>
      <c r="D1144" s="1625"/>
      <c r="E1144" s="75" t="s">
        <v>96</v>
      </c>
      <c r="F1144" s="76"/>
      <c r="G1144" s="6" t="e">
        <f t="shared" si="160"/>
        <v>#DIV/0!</v>
      </c>
      <c r="H1144" s="56"/>
      <c r="I1144" s="56"/>
      <c r="J1144" s="56"/>
    </row>
    <row r="1145" spans="1:10" ht="17.100000000000001" hidden="1" customHeight="1" x14ac:dyDescent="0.25">
      <c r="A1145" s="638"/>
      <c r="B1145" s="633"/>
      <c r="C1145" s="1624"/>
      <c r="D1145" s="1625"/>
      <c r="E1145" s="75" t="s">
        <v>96</v>
      </c>
      <c r="F1145" s="76"/>
      <c r="G1145" s="6" t="e">
        <f t="shared" si="160"/>
        <v>#DIV/0!</v>
      </c>
      <c r="H1145" s="56"/>
      <c r="I1145" s="56"/>
      <c r="J1145" s="56"/>
    </row>
    <row r="1146" spans="1:10" ht="17.100000000000001" hidden="1" customHeight="1" x14ac:dyDescent="0.25">
      <c r="A1146" s="638"/>
      <c r="B1146" s="633"/>
      <c r="C1146" s="1624"/>
      <c r="D1146" s="1625"/>
      <c r="E1146" s="75" t="s">
        <v>96</v>
      </c>
      <c r="F1146" s="76"/>
      <c r="G1146" s="6" t="e">
        <f t="shared" si="160"/>
        <v>#DIV/0!</v>
      </c>
      <c r="H1146" s="56"/>
      <c r="I1146" s="56"/>
      <c r="J1146" s="56"/>
    </row>
    <row r="1147" spans="1:10" ht="17.100000000000001" hidden="1" customHeight="1" x14ac:dyDescent="0.25">
      <c r="A1147" s="638"/>
      <c r="B1147" s="633"/>
      <c r="C1147" s="1624"/>
      <c r="D1147" s="1625"/>
      <c r="E1147" s="75" t="s">
        <v>96</v>
      </c>
      <c r="F1147" s="76"/>
      <c r="G1147" s="6" t="e">
        <f t="shared" si="160"/>
        <v>#DIV/0!</v>
      </c>
      <c r="H1147" s="56"/>
      <c r="I1147" s="56"/>
      <c r="J1147" s="56"/>
    </row>
    <row r="1148" spans="1:10" ht="17.100000000000001" hidden="1" customHeight="1" x14ac:dyDescent="0.25">
      <c r="A1148" s="638"/>
      <c r="B1148" s="633"/>
      <c r="C1148" s="1624"/>
      <c r="D1148" s="1625"/>
      <c r="E1148" s="75" t="s">
        <v>96</v>
      </c>
      <c r="F1148" s="76"/>
      <c r="G1148" s="6" t="e">
        <f t="shared" si="160"/>
        <v>#DIV/0!</v>
      </c>
      <c r="H1148" s="56"/>
      <c r="I1148" s="56"/>
      <c r="J1148" s="56"/>
    </row>
    <row r="1149" spans="1:10" ht="17.100000000000001" hidden="1" customHeight="1" x14ac:dyDescent="0.25">
      <c r="A1149" s="638"/>
      <c r="B1149" s="633"/>
      <c r="C1149" s="1624"/>
      <c r="D1149" s="1625"/>
      <c r="E1149" s="75" t="s">
        <v>96</v>
      </c>
      <c r="F1149" s="76"/>
      <c r="G1149" s="6" t="e">
        <f t="shared" si="160"/>
        <v>#DIV/0!</v>
      </c>
      <c r="H1149" s="56"/>
      <c r="I1149" s="56"/>
      <c r="J1149" s="56"/>
    </row>
    <row r="1150" spans="1:10" ht="17.100000000000001" hidden="1" customHeight="1" x14ac:dyDescent="0.25">
      <c r="A1150" s="638"/>
      <c r="B1150" s="633"/>
      <c r="C1150" s="1624"/>
      <c r="D1150" s="1625"/>
      <c r="E1150" s="75" t="s">
        <v>96</v>
      </c>
      <c r="F1150" s="76"/>
      <c r="G1150" s="6" t="e">
        <f t="shared" si="160"/>
        <v>#DIV/0!</v>
      </c>
      <c r="H1150" s="56"/>
      <c r="I1150" s="56"/>
      <c r="J1150" s="56"/>
    </row>
    <row r="1151" spans="1:10" ht="17.100000000000001" hidden="1" customHeight="1" x14ac:dyDescent="0.25">
      <c r="A1151" s="638"/>
      <c r="B1151" s="633"/>
      <c r="C1151" s="1624"/>
      <c r="D1151" s="1625"/>
      <c r="E1151" s="75" t="s">
        <v>96</v>
      </c>
      <c r="F1151" s="76"/>
      <c r="G1151" s="6" t="e">
        <f t="shared" si="160"/>
        <v>#DIV/0!</v>
      </c>
      <c r="H1151" s="56"/>
      <c r="I1151" s="56"/>
      <c r="J1151" s="56"/>
    </row>
    <row r="1152" spans="1:10" ht="17.100000000000001" hidden="1" customHeight="1" x14ac:dyDescent="0.25">
      <c r="A1152" s="638"/>
      <c r="B1152" s="633"/>
      <c r="C1152" s="1624"/>
      <c r="D1152" s="1625"/>
      <c r="E1152" s="75" t="s">
        <v>96</v>
      </c>
      <c r="F1152" s="76"/>
      <c r="G1152" s="6" t="e">
        <f t="shared" si="160"/>
        <v>#DIV/0!</v>
      </c>
      <c r="H1152" s="56"/>
      <c r="I1152" s="56"/>
      <c r="J1152" s="56"/>
    </row>
    <row r="1153" spans="1:10" ht="17.100000000000001" hidden="1" customHeight="1" x14ac:dyDescent="0.25">
      <c r="A1153" s="638"/>
      <c r="B1153" s="633"/>
      <c r="C1153" s="1624"/>
      <c r="D1153" s="1625"/>
      <c r="E1153" s="75" t="s">
        <v>96</v>
      </c>
      <c r="F1153" s="76"/>
      <c r="G1153" s="6" t="e">
        <f t="shared" si="160"/>
        <v>#DIV/0!</v>
      </c>
      <c r="H1153" s="56"/>
      <c r="I1153" s="56"/>
      <c r="J1153" s="56"/>
    </row>
    <row r="1154" spans="1:10" ht="17.100000000000001" hidden="1" customHeight="1" x14ac:dyDescent="0.25">
      <c r="A1154" s="638"/>
      <c r="B1154" s="633"/>
      <c r="C1154" s="1624"/>
      <c r="D1154" s="1625"/>
      <c r="E1154" s="75" t="s">
        <v>96</v>
      </c>
      <c r="F1154" s="76"/>
      <c r="G1154" s="6" t="e">
        <f t="shared" si="160"/>
        <v>#DIV/0!</v>
      </c>
      <c r="H1154" s="56"/>
      <c r="I1154" s="56"/>
      <c r="J1154" s="56"/>
    </row>
    <row r="1155" spans="1:10" ht="17.100000000000001" hidden="1" customHeight="1" x14ac:dyDescent="0.25">
      <c r="A1155" s="638"/>
      <c r="B1155" s="633"/>
      <c r="C1155" s="1624"/>
      <c r="D1155" s="1625"/>
      <c r="E1155" s="75" t="s">
        <v>96</v>
      </c>
      <c r="F1155" s="76"/>
      <c r="G1155" s="6" t="e">
        <f t="shared" si="160"/>
        <v>#DIV/0!</v>
      </c>
      <c r="H1155" s="56"/>
      <c r="I1155" s="56"/>
      <c r="J1155" s="56"/>
    </row>
    <row r="1156" spans="1:10" ht="17.100000000000001" hidden="1" customHeight="1" x14ac:dyDescent="0.25">
      <c r="A1156" s="638"/>
      <c r="B1156" s="633"/>
      <c r="C1156" s="1624"/>
      <c r="D1156" s="1625"/>
      <c r="E1156" s="75" t="s">
        <v>96</v>
      </c>
      <c r="F1156" s="76"/>
      <c r="G1156" s="6" t="e">
        <f t="shared" si="160"/>
        <v>#DIV/0!</v>
      </c>
      <c r="H1156" s="56"/>
      <c r="I1156" s="56"/>
      <c r="J1156" s="56"/>
    </row>
    <row r="1157" spans="1:10" ht="17.100000000000001" hidden="1" customHeight="1" x14ac:dyDescent="0.25">
      <c r="A1157" s="908"/>
      <c r="B1157" s="2002" t="s">
        <v>924</v>
      </c>
      <c r="C1157" s="2003"/>
      <c r="D1157" s="2004"/>
      <c r="E1157" s="905"/>
      <c r="F1157" s="906"/>
      <c r="G1157" s="907"/>
      <c r="H1157" s="907">
        <f>SUM(H1140:H1156)</f>
        <v>0</v>
      </c>
      <c r="I1157" s="907">
        <f t="shared" ref="I1157:J1157" si="162">SUM(I1140:I1156)</f>
        <v>0</v>
      </c>
      <c r="J1157" s="907">
        <f t="shared" si="162"/>
        <v>0</v>
      </c>
    </row>
    <row r="1158" spans="1:10" ht="17.100000000000001" hidden="1" customHeight="1" x14ac:dyDescent="0.25">
      <c r="A1158" s="1109" t="s">
        <v>904</v>
      </c>
      <c r="B1158" s="909">
        <v>346</v>
      </c>
      <c r="C1158" s="2079" t="s">
        <v>584</v>
      </c>
      <c r="D1158" s="2080"/>
      <c r="E1158" s="910" t="s">
        <v>117</v>
      </c>
      <c r="F1158" s="911" t="s">
        <v>117</v>
      </c>
      <c r="G1158" s="912" t="s">
        <v>117</v>
      </c>
      <c r="H1158" s="912" t="s">
        <v>117</v>
      </c>
      <c r="I1158" s="912" t="s">
        <v>117</v>
      </c>
      <c r="J1158" s="912" t="s">
        <v>117</v>
      </c>
    </row>
    <row r="1159" spans="1:10" ht="17.100000000000001" hidden="1" customHeight="1" x14ac:dyDescent="0.25">
      <c r="A1159" s="638"/>
      <c r="B1159" s="633"/>
      <c r="C1159" s="1624"/>
      <c r="D1159" s="1625"/>
      <c r="E1159" s="75" t="s">
        <v>96</v>
      </c>
      <c r="F1159" s="76"/>
      <c r="G1159" s="6" t="e">
        <f t="shared" si="160"/>
        <v>#DIV/0!</v>
      </c>
      <c r="H1159" s="56"/>
      <c r="I1159" s="56"/>
      <c r="J1159" s="56"/>
    </row>
    <row r="1160" spans="1:10" ht="17.100000000000001" hidden="1" customHeight="1" x14ac:dyDescent="0.25">
      <c r="A1160" s="638"/>
      <c r="B1160" s="633"/>
      <c r="C1160" s="1624"/>
      <c r="D1160" s="1625"/>
      <c r="E1160" s="75" t="s">
        <v>96</v>
      </c>
      <c r="F1160" s="76"/>
      <c r="G1160" s="6" t="e">
        <f t="shared" si="152"/>
        <v>#DIV/0!</v>
      </c>
      <c r="H1160" s="56"/>
      <c r="I1160" s="56"/>
      <c r="J1160" s="56"/>
    </row>
    <row r="1161" spans="1:10" ht="17.100000000000001" hidden="1" customHeight="1" x14ac:dyDescent="0.25">
      <c r="A1161" s="638"/>
      <c r="B1161" s="633"/>
      <c r="C1161" s="1624"/>
      <c r="D1161" s="1625"/>
      <c r="E1161" s="75" t="s">
        <v>96</v>
      </c>
      <c r="F1161" s="76"/>
      <c r="G1161" s="6" t="e">
        <f t="shared" si="152"/>
        <v>#DIV/0!</v>
      </c>
      <c r="H1161" s="56"/>
      <c r="I1161" s="56"/>
      <c r="J1161" s="56"/>
    </row>
    <row r="1162" spans="1:10" ht="17.100000000000001" hidden="1" customHeight="1" x14ac:dyDescent="0.25">
      <c r="A1162" s="638"/>
      <c r="B1162" s="633"/>
      <c r="C1162" s="1624"/>
      <c r="D1162" s="1625"/>
      <c r="E1162" s="75" t="s">
        <v>96</v>
      </c>
      <c r="F1162" s="76"/>
      <c r="G1162" s="6" t="e">
        <f t="shared" si="152"/>
        <v>#DIV/0!</v>
      </c>
      <c r="H1162" s="56"/>
      <c r="I1162" s="56"/>
      <c r="J1162" s="56"/>
    </row>
    <row r="1163" spans="1:10" ht="17.100000000000001" hidden="1" customHeight="1" x14ac:dyDescent="0.25">
      <c r="A1163" s="638"/>
      <c r="B1163" s="633"/>
      <c r="C1163" s="1624"/>
      <c r="D1163" s="1625"/>
      <c r="E1163" s="75" t="s">
        <v>96</v>
      </c>
      <c r="F1163" s="76"/>
      <c r="G1163" s="6" t="e">
        <f t="shared" si="152"/>
        <v>#DIV/0!</v>
      </c>
      <c r="H1163" s="56"/>
      <c r="I1163" s="56"/>
      <c r="J1163" s="56"/>
    </row>
    <row r="1164" spans="1:10" ht="17.100000000000001" hidden="1" customHeight="1" x14ac:dyDescent="0.25">
      <c r="A1164" s="638"/>
      <c r="B1164" s="633"/>
      <c r="C1164" s="1624"/>
      <c r="D1164" s="1625"/>
      <c r="E1164" s="75" t="s">
        <v>96</v>
      </c>
      <c r="F1164" s="76"/>
      <c r="G1164" s="6" t="e">
        <f t="shared" si="152"/>
        <v>#DIV/0!</v>
      </c>
      <c r="H1164" s="56"/>
      <c r="I1164" s="56"/>
      <c r="J1164" s="56"/>
    </row>
    <row r="1165" spans="1:10" ht="17.100000000000001" hidden="1" customHeight="1" x14ac:dyDescent="0.25">
      <c r="A1165" s="638"/>
      <c r="B1165" s="633"/>
      <c r="C1165" s="1624"/>
      <c r="D1165" s="1625"/>
      <c r="E1165" s="75" t="s">
        <v>96</v>
      </c>
      <c r="F1165" s="76"/>
      <c r="G1165" s="6" t="e">
        <f t="shared" si="152"/>
        <v>#DIV/0!</v>
      </c>
      <c r="H1165" s="56"/>
      <c r="I1165" s="56"/>
      <c r="J1165" s="56"/>
    </row>
    <row r="1166" spans="1:10" ht="17.100000000000001" hidden="1" customHeight="1" x14ac:dyDescent="0.25">
      <c r="A1166" s="638"/>
      <c r="B1166" s="633"/>
      <c r="C1166" s="1624"/>
      <c r="D1166" s="1625"/>
      <c r="E1166" s="75" t="s">
        <v>96</v>
      </c>
      <c r="F1166" s="76"/>
      <c r="G1166" s="6" t="e">
        <f t="shared" si="152"/>
        <v>#DIV/0!</v>
      </c>
      <c r="H1166" s="56"/>
      <c r="I1166" s="56"/>
      <c r="J1166" s="56"/>
    </row>
    <row r="1167" spans="1:10" ht="17.100000000000001" hidden="1" customHeight="1" x14ac:dyDescent="0.25">
      <c r="A1167" s="638"/>
      <c r="B1167" s="633"/>
      <c r="C1167" s="1624"/>
      <c r="D1167" s="1625"/>
      <c r="E1167" s="75" t="s">
        <v>96</v>
      </c>
      <c r="F1167" s="76"/>
      <c r="G1167" s="6" t="e">
        <f t="shared" ref="G1167:G1168" si="163">H1167/F1167</f>
        <v>#DIV/0!</v>
      </c>
      <c r="H1167" s="56"/>
      <c r="I1167" s="56"/>
      <c r="J1167" s="56"/>
    </row>
    <row r="1168" spans="1:10" ht="17.100000000000001" hidden="1" customHeight="1" x14ac:dyDescent="0.25">
      <c r="A1168" s="638"/>
      <c r="B1168" s="633"/>
      <c r="C1168" s="1624"/>
      <c r="D1168" s="1625"/>
      <c r="E1168" s="75" t="s">
        <v>96</v>
      </c>
      <c r="F1168" s="76"/>
      <c r="G1168" s="6" t="e">
        <f t="shared" si="163"/>
        <v>#DIV/0!</v>
      </c>
      <c r="H1168" s="56"/>
      <c r="I1168" s="56"/>
      <c r="J1168" s="56"/>
    </row>
    <row r="1169" spans="1:14" ht="17.100000000000001" hidden="1" customHeight="1" x14ac:dyDescent="0.25">
      <c r="A1169" s="908"/>
      <c r="B1169" s="2002" t="s">
        <v>912</v>
      </c>
      <c r="C1169" s="2003"/>
      <c r="D1169" s="2004"/>
      <c r="E1169" s="905"/>
      <c r="F1169" s="906"/>
      <c r="G1169" s="907"/>
      <c r="H1169" s="907">
        <f>SUM(H1159:H1168)</f>
        <v>0</v>
      </c>
      <c r="I1169" s="907">
        <f t="shared" ref="I1169:J1169" si="164">SUM(I1159:I1168)</f>
        <v>0</v>
      </c>
      <c r="J1169" s="907">
        <f t="shared" si="164"/>
        <v>0</v>
      </c>
    </row>
    <row r="1170" spans="1:14" ht="18" hidden="1" customHeight="1" x14ac:dyDescent="0.25">
      <c r="A1170" s="2068" t="s">
        <v>765</v>
      </c>
      <c r="B1170" s="2069"/>
      <c r="C1170" s="2069"/>
      <c r="D1170" s="2069"/>
      <c r="E1170" s="2069"/>
      <c r="F1170" s="2069"/>
      <c r="G1170" s="2070"/>
      <c r="H1170" s="1334">
        <f>H1171+H1172+H1173</f>
        <v>0</v>
      </c>
      <c r="I1170" s="1334">
        <f t="shared" ref="I1170:J1170" si="165">I1171+I1172+I1173</f>
        <v>0</v>
      </c>
      <c r="J1170" s="1334">
        <f t="shared" si="165"/>
        <v>0</v>
      </c>
    </row>
    <row r="1171" spans="1:14" ht="18" hidden="1" customHeight="1" x14ac:dyDescent="0.25">
      <c r="A1171" s="1764" t="s">
        <v>1006</v>
      </c>
      <c r="B1171" s="1765"/>
      <c r="C1171" s="1765"/>
      <c r="D1171" s="1765"/>
      <c r="E1171" s="1765"/>
      <c r="F1171" s="1765"/>
      <c r="G1171" s="1766"/>
      <c r="H1171" s="510">
        <f>H972</f>
        <v>0</v>
      </c>
      <c r="I1171" s="510">
        <f t="shared" ref="I1171:J1171" si="166">I972</f>
        <v>0</v>
      </c>
      <c r="J1171" s="510">
        <f t="shared" si="166"/>
        <v>0</v>
      </c>
      <c r="K1171" s="1176" t="s">
        <v>653</v>
      </c>
    </row>
    <row r="1172" spans="1:14" ht="18" hidden="1" customHeight="1" x14ac:dyDescent="0.25">
      <c r="A1172" s="1764" t="s">
        <v>937</v>
      </c>
      <c r="B1172" s="1765"/>
      <c r="C1172" s="1765"/>
      <c r="D1172" s="1765"/>
      <c r="E1172" s="1765"/>
      <c r="F1172" s="1765"/>
      <c r="G1172" s="1766"/>
      <c r="H1172" s="510">
        <f>H1005</f>
        <v>0</v>
      </c>
      <c r="I1172" s="510">
        <f t="shared" ref="I1172:J1172" si="167">I1005</f>
        <v>0</v>
      </c>
      <c r="J1172" s="510">
        <f t="shared" si="167"/>
        <v>0</v>
      </c>
      <c r="K1172" s="1176" t="s">
        <v>653</v>
      </c>
      <c r="M1172" s="1331" t="s">
        <v>993</v>
      </c>
    </row>
    <row r="1173" spans="1:14" ht="18" hidden="1" customHeight="1" x14ac:dyDescent="0.25">
      <c r="A1173" s="1764" t="s">
        <v>938</v>
      </c>
      <c r="B1173" s="1765"/>
      <c r="C1173" s="1765"/>
      <c r="D1173" s="1765"/>
      <c r="E1173" s="1765"/>
      <c r="F1173" s="1765"/>
      <c r="G1173" s="1766"/>
      <c r="H1173" s="510">
        <f>H1049+H1111+H1138+H1157+H1169</f>
        <v>0</v>
      </c>
      <c r="I1173" s="510">
        <f t="shared" ref="I1173:J1173" si="168">I1049+I1111+I1138+I1157+I1169</f>
        <v>0</v>
      </c>
      <c r="J1173" s="510">
        <f t="shared" si="168"/>
        <v>0</v>
      </c>
      <c r="K1173" s="1176" t="s">
        <v>653</v>
      </c>
      <c r="M1173" s="48" t="s">
        <v>990</v>
      </c>
    </row>
    <row r="1174" spans="1:14" ht="18" customHeight="1" x14ac:dyDescent="0.25">
      <c r="A1174" s="2071" t="s">
        <v>766</v>
      </c>
      <c r="B1174" s="2072"/>
      <c r="C1174" s="2072"/>
      <c r="D1174" s="2072"/>
      <c r="E1174" s="2072"/>
      <c r="F1174" s="2072"/>
      <c r="G1174" s="2073"/>
      <c r="H1174" s="33">
        <f>H641+H665+H866+H915+H924+H933+H938</f>
        <v>9424911.5600000005</v>
      </c>
      <c r="I1174" s="33">
        <f t="shared" ref="I1174:J1174" si="169">I641+I665+I866+I915+I924+I933+I938</f>
        <v>9424911.5600000005</v>
      </c>
      <c r="J1174" s="33">
        <f t="shared" si="169"/>
        <v>9424911.5600000005</v>
      </c>
      <c r="K1174" s="1176" t="s">
        <v>653</v>
      </c>
      <c r="L1174" s="665"/>
      <c r="M1174" s="665" t="s">
        <v>991</v>
      </c>
      <c r="N1174" s="667"/>
    </row>
    <row r="1175" spans="1:14" ht="19.5" customHeight="1" x14ac:dyDescent="0.25">
      <c r="A1175" s="1764" t="s">
        <v>942</v>
      </c>
      <c r="B1175" s="1765"/>
      <c r="C1175" s="1765"/>
      <c r="D1175" s="1765"/>
      <c r="E1175" s="1765"/>
      <c r="F1175" s="1765"/>
      <c r="G1175" s="1766"/>
      <c r="H1175" s="759">
        <f>H933</f>
        <v>0</v>
      </c>
      <c r="I1175" s="759">
        <f t="shared" ref="I1175:J1175" si="170">I933</f>
        <v>0</v>
      </c>
      <c r="J1175" s="759">
        <f t="shared" si="170"/>
        <v>0</v>
      </c>
      <c r="K1175" s="784" t="s">
        <v>653</v>
      </c>
      <c r="L1175" s="665"/>
      <c r="M1175" s="665" t="s">
        <v>992</v>
      </c>
      <c r="N1175" s="667"/>
    </row>
    <row r="1176" spans="1:14" ht="19.5" customHeight="1" x14ac:dyDescent="0.25">
      <c r="A1176" s="2074" t="s">
        <v>787</v>
      </c>
      <c r="B1176" s="2075"/>
      <c r="C1176" s="2075"/>
      <c r="D1176" s="2075"/>
      <c r="E1176" s="2075"/>
      <c r="F1176" s="2075"/>
      <c r="G1176" s="2076"/>
      <c r="H1176" s="1171">
        <f>H938</f>
        <v>9424911.5600000005</v>
      </c>
      <c r="I1176" s="1171">
        <f t="shared" ref="I1176:J1176" si="171">I938</f>
        <v>9424911.5600000005</v>
      </c>
      <c r="J1176" s="1171">
        <f t="shared" si="171"/>
        <v>9424911.5600000005</v>
      </c>
      <c r="K1176" s="784" t="s">
        <v>653</v>
      </c>
      <c r="L1176" s="665"/>
      <c r="M1176" s="665"/>
      <c r="N1176" s="667"/>
    </row>
    <row r="1177" spans="1:14" ht="19.5" customHeight="1" x14ac:dyDescent="0.25">
      <c r="A1177" s="1764" t="s">
        <v>943</v>
      </c>
      <c r="B1177" s="1765"/>
      <c r="C1177" s="1765"/>
      <c r="D1177" s="1765"/>
      <c r="E1177" s="1765"/>
      <c r="F1177" s="1765"/>
      <c r="G1177" s="1766"/>
      <c r="H1177" s="759">
        <f>H641</f>
        <v>0</v>
      </c>
      <c r="I1177" s="759">
        <f t="shared" ref="I1177:J1177" si="172">I641</f>
        <v>0</v>
      </c>
      <c r="J1177" s="759">
        <f t="shared" si="172"/>
        <v>0</v>
      </c>
      <c r="K1177" s="784" t="s">
        <v>653</v>
      </c>
      <c r="L1177" s="665"/>
      <c r="M1177" s="665"/>
    </row>
    <row r="1178" spans="1:14" ht="19.5" customHeight="1" x14ac:dyDescent="0.25">
      <c r="A1178" s="1764" t="s">
        <v>627</v>
      </c>
      <c r="B1178" s="1765"/>
      <c r="C1178" s="1765"/>
      <c r="D1178" s="1765"/>
      <c r="E1178" s="1765"/>
      <c r="F1178" s="1765"/>
      <c r="G1178" s="1766"/>
      <c r="H1178" s="759">
        <f>H665</f>
        <v>0</v>
      </c>
      <c r="I1178" s="759">
        <f t="shared" ref="I1178:J1178" si="173">I665</f>
        <v>0</v>
      </c>
      <c r="J1178" s="759">
        <f t="shared" si="173"/>
        <v>0</v>
      </c>
      <c r="K1178" s="784" t="s">
        <v>653</v>
      </c>
      <c r="L1178" s="665"/>
      <c r="M1178" s="665"/>
    </row>
    <row r="1179" spans="1:14" ht="19.5" customHeight="1" x14ac:dyDescent="0.25">
      <c r="A1179" s="1764" t="s">
        <v>628</v>
      </c>
      <c r="B1179" s="1765"/>
      <c r="C1179" s="1765"/>
      <c r="D1179" s="1765"/>
      <c r="E1179" s="1765"/>
      <c r="F1179" s="1765"/>
      <c r="G1179" s="1766"/>
      <c r="H1179" s="759">
        <f>H866</f>
        <v>0</v>
      </c>
      <c r="I1179" s="759">
        <f>I866</f>
        <v>0</v>
      </c>
      <c r="J1179" s="759">
        <f>J866</f>
        <v>0</v>
      </c>
      <c r="K1179" s="784" t="s">
        <v>653</v>
      </c>
      <c r="L1179" s="665"/>
      <c r="M1179" s="665"/>
    </row>
    <row r="1180" spans="1:14" ht="19.5" customHeight="1" x14ac:dyDescent="0.25">
      <c r="A1180" s="1764" t="s">
        <v>762</v>
      </c>
      <c r="B1180" s="1765"/>
      <c r="C1180" s="1765"/>
      <c r="D1180" s="1765"/>
      <c r="E1180" s="1765"/>
      <c r="F1180" s="1765"/>
      <c r="G1180" s="1766"/>
      <c r="H1180" s="759">
        <f>H915</f>
        <v>0</v>
      </c>
      <c r="I1180" s="759">
        <f t="shared" ref="I1180:J1180" si="174">I915</f>
        <v>0</v>
      </c>
      <c r="J1180" s="759">
        <f t="shared" si="174"/>
        <v>0</v>
      </c>
      <c r="K1180" s="784" t="s">
        <v>653</v>
      </c>
      <c r="L1180" s="665"/>
      <c r="M1180" s="665"/>
    </row>
    <row r="1181" spans="1:14" ht="19.5" customHeight="1" x14ac:dyDescent="0.25">
      <c r="A1181" s="1764" t="s">
        <v>878</v>
      </c>
      <c r="B1181" s="1765"/>
      <c r="C1181" s="1765"/>
      <c r="D1181" s="1765"/>
      <c r="E1181" s="1765"/>
      <c r="F1181" s="1765"/>
      <c r="G1181" s="1766"/>
      <c r="H1181" s="759">
        <f>H924</f>
        <v>0</v>
      </c>
      <c r="I1181" s="759">
        <f t="shared" ref="I1181:J1181" si="175">I924</f>
        <v>0</v>
      </c>
      <c r="J1181" s="759">
        <f t="shared" si="175"/>
        <v>0</v>
      </c>
      <c r="K1181" s="784" t="s">
        <v>653</v>
      </c>
      <c r="L1181" s="665"/>
      <c r="M1181" s="665"/>
    </row>
    <row r="1182" spans="1:14" ht="19.5" customHeight="1" x14ac:dyDescent="0.25">
      <c r="A1182" s="1637" t="s">
        <v>801</v>
      </c>
      <c r="B1182" s="1638"/>
      <c r="C1182" s="1638"/>
      <c r="D1182" s="1638"/>
      <c r="E1182" s="1638"/>
      <c r="F1182" s="1638"/>
      <c r="G1182" s="1639"/>
      <c r="H1182" s="210">
        <f>H1170+H1174</f>
        <v>9424911.5600000005</v>
      </c>
      <c r="I1182" s="210">
        <f t="shared" ref="I1182:J1182" si="176">I1170+I1174</f>
        <v>9424911.5600000005</v>
      </c>
      <c r="J1182" s="210">
        <f t="shared" si="176"/>
        <v>9424911.5600000005</v>
      </c>
      <c r="K1182" s="784" t="s">
        <v>653</v>
      </c>
      <c r="L1182" s="665"/>
      <c r="M1182" s="665"/>
    </row>
    <row r="1183" spans="1:14" ht="19.5" customHeight="1" x14ac:dyDescent="0.25">
      <c r="A1183" s="1978" t="s">
        <v>915</v>
      </c>
      <c r="B1183" s="1979"/>
      <c r="C1183" s="1979"/>
      <c r="D1183" s="1979"/>
      <c r="E1183" s="1979"/>
      <c r="F1183" s="1979"/>
      <c r="G1183" s="1980"/>
      <c r="H1183" s="1105">
        <f t="shared" ref="H1183:J1183" si="177">H135</f>
        <v>0</v>
      </c>
      <c r="I1183" s="1105">
        <f t="shared" si="177"/>
        <v>0</v>
      </c>
      <c r="J1183" s="1105">
        <f t="shared" si="177"/>
        <v>0</v>
      </c>
      <c r="K1183" s="784" t="s">
        <v>653</v>
      </c>
      <c r="L1183" s="665"/>
      <c r="M1183" s="665"/>
    </row>
    <row r="1184" spans="1:14" ht="19.5" customHeight="1" x14ac:dyDescent="0.25">
      <c r="A1184" s="1978" t="s">
        <v>75</v>
      </c>
      <c r="B1184" s="1979"/>
      <c r="C1184" s="1979"/>
      <c r="D1184" s="1979"/>
      <c r="E1184" s="1979"/>
      <c r="F1184" s="1979"/>
      <c r="G1184" s="1980"/>
      <c r="H1184" s="1104">
        <f>H185+H194+H203+H212+H302+H373+H386+H593+H1182</f>
        <v>13060073.100000001</v>
      </c>
      <c r="I1184" s="1104">
        <f>I185+I194+I203+I212+I302+I373+I386+I593+I1182</f>
        <v>12935543.220000001</v>
      </c>
      <c r="J1184" s="1104">
        <f>J185+J194+J203+J212+J302+J373+J386+J593+J1182</f>
        <v>12946349.210000001</v>
      </c>
      <c r="K1184" s="784" t="s">
        <v>653</v>
      </c>
      <c r="L1184" s="665"/>
      <c r="M1184" s="665"/>
    </row>
    <row r="1185" spans="1:16" ht="19.5" customHeight="1" thickBot="1" x14ac:dyDescent="0.3">
      <c r="A1185" s="1978" t="s">
        <v>502</v>
      </c>
      <c r="B1185" s="1979"/>
      <c r="C1185" s="1979"/>
      <c r="D1185" s="1979"/>
      <c r="E1185" s="1979"/>
      <c r="F1185" s="1979"/>
      <c r="G1185" s="1980"/>
      <c r="H1185" s="469">
        <f>H153</f>
        <v>3879549.4999999995</v>
      </c>
      <c r="I1185" s="469">
        <f t="shared" ref="I1185:J1185" si="178">I153</f>
        <v>3953162.6900000004</v>
      </c>
      <c r="J1185" s="469">
        <f t="shared" si="178"/>
        <v>4012133.81</v>
      </c>
      <c r="K1185" s="784" t="s">
        <v>653</v>
      </c>
      <c r="L1185" s="665"/>
      <c r="M1185" s="665"/>
    </row>
    <row r="1186" spans="1:16" ht="23.1" customHeight="1" x14ac:dyDescent="0.25">
      <c r="A1186" s="2059" t="s">
        <v>599</v>
      </c>
      <c r="B1186" s="2060"/>
      <c r="C1186" s="2060"/>
      <c r="D1186" s="2060"/>
      <c r="E1186" s="2060"/>
      <c r="F1186" s="2060"/>
      <c r="G1186" s="2061"/>
      <c r="H1186" s="470">
        <f>H17+H25+H53+H59+H78+H84+H90+H97+H105+H117+H135+H153+H168+H1184</f>
        <v>29286939.640000001</v>
      </c>
      <c r="I1186" s="470">
        <f>I17+I25+I53+I59+I78+I84+I90+I97+I105+I117+I135+I153+I168+I1184</f>
        <v>29236022.950000003</v>
      </c>
      <c r="J1186" s="1106">
        <f>J17+J25+J53+J59+J78+J84+J90+J97+J105+J117+J135+J153+J168+J1184</f>
        <v>29305800.060000002</v>
      </c>
      <c r="K1186" s="784" t="s">
        <v>653</v>
      </c>
      <c r="L1186" s="666"/>
      <c r="M1186" s="666"/>
      <c r="N1186" s="347"/>
      <c r="O1186" s="347"/>
      <c r="P1186" s="346"/>
    </row>
    <row r="1187" spans="1:16" ht="23.1" customHeight="1" x14ac:dyDescent="0.25">
      <c r="A1187" s="2062" t="s">
        <v>505</v>
      </c>
      <c r="B1187" s="2063"/>
      <c r="C1187" s="2063"/>
      <c r="D1187" s="2063"/>
      <c r="E1187" s="2063"/>
      <c r="F1187" s="2063"/>
      <c r="G1187" s="2064"/>
      <c r="H1187" s="471">
        <f>H15+H23+H53+H59+H67+H72+H84+H90+H97+H105+H117+H135+H153+H168+H185+H194+H203+H212+H293+H363+H386+H592+H1174</f>
        <v>29286939.640000001</v>
      </c>
      <c r="I1187" s="471">
        <f>I15+I23+I53+I59+I67+I72+I84+I90+I97+I105+I117+I135+I153+I168+I185+I194+I203+I212+I293+I363+I386+I592+I1174</f>
        <v>29236022.950000003</v>
      </c>
      <c r="J1187" s="1107">
        <f>J15+J23+J53+J59+J67+J72+J84+J90+J97+J105+J117+J135+J153+J168+J185+J194+J203+J212+J293+J363+J386+J592+J1174</f>
        <v>29305800.060000002</v>
      </c>
      <c r="K1187" s="784" t="s">
        <v>653</v>
      </c>
      <c r="L1187" s="666"/>
      <c r="M1187" s="666"/>
      <c r="N1187" s="347"/>
      <c r="O1187" s="347"/>
      <c r="P1187" s="346"/>
    </row>
    <row r="1188" spans="1:16" ht="23.1" customHeight="1" thickBot="1" x14ac:dyDescent="0.3">
      <c r="A1188" s="2065" t="s">
        <v>506</v>
      </c>
      <c r="B1188" s="2066"/>
      <c r="C1188" s="2066"/>
      <c r="D1188" s="2066"/>
      <c r="E1188" s="2066"/>
      <c r="F1188" s="2066"/>
      <c r="G1188" s="2067"/>
      <c r="H1188" s="472">
        <f>H16+H24+H76+H301+H372+H509+H1170</f>
        <v>0</v>
      </c>
      <c r="I1188" s="472">
        <f>I16+I24+I76+I301+I372+I509+I1170</f>
        <v>0</v>
      </c>
      <c r="J1188" s="1108">
        <f>J16+J24+J76+J301+J372+J509+J1170</f>
        <v>0</v>
      </c>
      <c r="K1188" s="784" t="s">
        <v>653</v>
      </c>
      <c r="L1188" s="666"/>
      <c r="M1188" s="666"/>
      <c r="N1188" s="347"/>
      <c r="O1188" s="347"/>
      <c r="P1188" s="346"/>
    </row>
    <row r="1189" spans="1:16" ht="12.2" customHeight="1" x14ac:dyDescent="0.25">
      <c r="A1189" s="49"/>
      <c r="B1189" s="49"/>
      <c r="C1189" s="49"/>
      <c r="D1189" s="49"/>
      <c r="E1189" s="49"/>
      <c r="F1189" s="49"/>
      <c r="G1189" s="49"/>
      <c r="H1189" s="391"/>
      <c r="I1189" s="391"/>
      <c r="J1189" s="391"/>
      <c r="K1189" s="346"/>
      <c r="L1189" s="346"/>
      <c r="M1189" s="346"/>
      <c r="N1189" s="347"/>
    </row>
    <row r="1190" spans="1:16" ht="15.75" x14ac:dyDescent="0.25">
      <c r="A1190" s="49"/>
      <c r="B1190" s="49"/>
      <c r="C1190" s="360" t="s">
        <v>94</v>
      </c>
      <c r="D1190" s="535"/>
      <c r="E1190" s="1632" t="s">
        <v>962</v>
      </c>
      <c r="F1190" s="1632"/>
      <c r="G1190" s="49"/>
      <c r="H1190" s="391"/>
      <c r="I1190" s="391"/>
      <c r="J1190" s="391"/>
      <c r="K1190" s="58"/>
    </row>
    <row r="1191" spans="1:16" ht="14.65" customHeight="1" x14ac:dyDescent="0.25">
      <c r="A1191" s="49"/>
      <c r="B1191" s="49"/>
      <c r="C1191" s="49"/>
      <c r="D1191" s="54" t="s">
        <v>76</v>
      </c>
      <c r="E1191" s="49"/>
      <c r="F1191" s="49"/>
      <c r="G1191" s="49"/>
      <c r="H1191" s="391"/>
      <c r="I1191" s="391"/>
      <c r="J1191" s="391"/>
    </row>
    <row r="1192" spans="1:16" ht="15.6" hidden="1" customHeight="1" x14ac:dyDescent="0.25">
      <c r="A1192" s="49"/>
      <c r="B1192" s="1632"/>
      <c r="C1192" s="1632"/>
      <c r="D1192" s="49"/>
      <c r="E1192" s="49"/>
      <c r="F1192" s="49"/>
      <c r="G1192" s="49"/>
      <c r="H1192" s="391"/>
      <c r="I1192" s="391"/>
      <c r="J1192" s="391"/>
    </row>
    <row r="1193" spans="1:16" ht="15.75" x14ac:dyDescent="0.25">
      <c r="A1193" s="49"/>
      <c r="B1193" s="1632" t="s">
        <v>102</v>
      </c>
      <c r="C1193" s="1632"/>
      <c r="D1193" s="535"/>
      <c r="E1193" s="1632" t="s">
        <v>960</v>
      </c>
      <c r="F1193" s="1632"/>
      <c r="G1193" s="49"/>
      <c r="H1193" s="391"/>
      <c r="I1193" s="391"/>
      <c r="J1193" s="391"/>
    </row>
    <row r="1194" spans="1:16" ht="14.65" customHeight="1" x14ac:dyDescent="0.25">
      <c r="A1194" s="49"/>
      <c r="B1194" s="49"/>
      <c r="C1194" s="49"/>
      <c r="D1194" s="54" t="s">
        <v>76</v>
      </c>
      <c r="E1194" s="49"/>
      <c r="F1194" s="49"/>
      <c r="G1194" s="49"/>
      <c r="H1194" s="95"/>
      <c r="I1194" s="95"/>
      <c r="J1194" s="95"/>
    </row>
    <row r="1195" spans="1:16" ht="10.35" customHeight="1" x14ac:dyDescent="0.25">
      <c r="A1195" s="49"/>
      <c r="B1195" s="49"/>
      <c r="C1195" s="49"/>
      <c r="D1195" s="54"/>
      <c r="E1195" s="49"/>
      <c r="F1195" s="49"/>
      <c r="G1195" s="49"/>
      <c r="H1195" s="95"/>
      <c r="I1195" s="95"/>
      <c r="J1195" s="95"/>
    </row>
    <row r="1196" spans="1:16" ht="18.600000000000001" customHeight="1" x14ac:dyDescent="0.25">
      <c r="A1196" s="49"/>
      <c r="B1196" s="1633"/>
      <c r="C1196" s="1633"/>
      <c r="D1196" s="1633"/>
      <c r="E1196" s="1633"/>
      <c r="F1196" s="1633"/>
      <c r="G1196" s="1633"/>
      <c r="H1196" s="1633"/>
      <c r="I1196" s="1633"/>
      <c r="J1196" s="1633"/>
    </row>
    <row r="1197" spans="1:16" ht="18.600000000000001" customHeight="1" x14ac:dyDescent="0.25">
      <c r="A1197" s="49"/>
      <c r="B1197" s="1332"/>
      <c r="C1197" s="1332"/>
      <c r="D1197" s="1332"/>
      <c r="E1197" s="1332"/>
      <c r="F1197" s="1999" t="s">
        <v>1008</v>
      </c>
      <c r="G1197" s="1999"/>
      <c r="H1197" s="1335">
        <f>H15+H23</f>
        <v>11632770.039999999</v>
      </c>
      <c r="I1197" s="1335">
        <f t="shared" ref="I1197:J1197" si="179">I15+I23</f>
        <v>11632770.039999999</v>
      </c>
      <c r="J1197" s="1335">
        <f t="shared" si="179"/>
        <v>11632770.039999999</v>
      </c>
    </row>
    <row r="1198" spans="1:16" ht="18.600000000000001" customHeight="1" x14ac:dyDescent="0.25">
      <c r="A1198" s="49"/>
      <c r="B1198" s="1332"/>
      <c r="C1198" s="1332"/>
      <c r="D1198" s="1332"/>
      <c r="E1198" s="1332"/>
      <c r="F1198" s="1999" t="s">
        <v>1009</v>
      </c>
      <c r="G1198" s="1999"/>
      <c r="H1198" s="1335">
        <f>H153+H203</f>
        <v>4141193.1899999995</v>
      </c>
      <c r="I1198" s="1335">
        <f t="shared" ref="I1198:J1198" si="180">I153+I203</f>
        <v>4223929.8600000003</v>
      </c>
      <c r="J1198" s="1335">
        <f t="shared" si="180"/>
        <v>4293706.97</v>
      </c>
    </row>
    <row r="1199" spans="1:16" ht="18.600000000000001" customHeight="1" x14ac:dyDescent="0.25">
      <c r="F1199" s="1999" t="s">
        <v>1010</v>
      </c>
      <c r="G1199" s="1999"/>
      <c r="H1199" s="817">
        <f>H938</f>
        <v>9424911.5600000005</v>
      </c>
      <c r="I1199" s="817">
        <f t="shared" ref="I1199:J1199" si="181">I938</f>
        <v>9424911.5600000005</v>
      </c>
      <c r="J1199" s="817">
        <f t="shared" si="181"/>
        <v>9424911.5600000005</v>
      </c>
      <c r="L1199"/>
      <c r="M1199"/>
      <c r="N1199"/>
    </row>
    <row r="1200" spans="1:16" ht="15.75" thickBot="1" x14ac:dyDescent="0.3">
      <c r="C1200" s="814" t="s">
        <v>676</v>
      </c>
      <c r="F1200" s="2000">
        <v>7011540172030</v>
      </c>
      <c r="G1200" s="1999"/>
      <c r="H1200" s="1335">
        <f>H1187-H1197-H1198-H1199</f>
        <v>4088064.8500000015</v>
      </c>
      <c r="I1200" s="1335">
        <f t="shared" ref="I1200:J1200" si="182">I1187-I1197-I1198-I1199</f>
        <v>3954411.4900000039</v>
      </c>
      <c r="J1200" s="1335">
        <f t="shared" si="182"/>
        <v>3954411.4900000039</v>
      </c>
      <c r="L1200"/>
      <c r="M1200"/>
      <c r="N1200"/>
    </row>
    <row r="1201" spans="2:14" ht="18.600000000000001" customHeight="1" x14ac:dyDescent="0.25">
      <c r="B1201" s="820">
        <v>211</v>
      </c>
      <c r="C1201" s="821">
        <f>H15</f>
        <v>8934539.0399999991</v>
      </c>
      <c r="F1201" s="2001" t="s">
        <v>1011</v>
      </c>
      <c r="G1201" s="2001"/>
      <c r="H1201" s="1426">
        <f>SUM(H1197:H1200)</f>
        <v>29286939.640000001</v>
      </c>
      <c r="I1201" s="1426">
        <f t="shared" ref="I1201:J1201" si="183">SUM(I1197:I1200)</f>
        <v>29236022.950000003</v>
      </c>
      <c r="J1201" s="1426">
        <f t="shared" si="183"/>
        <v>29305800.060000002</v>
      </c>
      <c r="L1201"/>
      <c r="M1201"/>
      <c r="N1201"/>
    </row>
    <row r="1202" spans="2:14" ht="18.399999999999999" customHeight="1" thickBot="1" x14ac:dyDescent="0.3">
      <c r="B1202" s="822">
        <v>213</v>
      </c>
      <c r="C1202" s="823">
        <f>H23</f>
        <v>2698231</v>
      </c>
      <c r="D1202" s="815"/>
      <c r="H1202" s="1337">
        <f>H1201-H1187</f>
        <v>0</v>
      </c>
      <c r="I1202" s="1337">
        <f t="shared" ref="I1202:J1202" si="184">I1201-I1187</f>
        <v>0</v>
      </c>
      <c r="J1202" s="1337">
        <f t="shared" si="184"/>
        <v>0</v>
      </c>
      <c r="L1202"/>
      <c r="M1202"/>
      <c r="N1202"/>
    </row>
    <row r="1203" spans="2:14" ht="18.399999999999999" customHeight="1" x14ac:dyDescent="0.25">
      <c r="B1203" s="824" t="s">
        <v>678</v>
      </c>
      <c r="C1203" s="825">
        <f>H32</f>
        <v>0</v>
      </c>
      <c r="F1203" s="2000" t="s">
        <v>1012</v>
      </c>
      <c r="G1203" s="1999"/>
      <c r="H1203" s="1335">
        <f>H16+H24</f>
        <v>0</v>
      </c>
      <c r="I1203" s="1335">
        <f t="shared" ref="I1203:J1203" si="185">I16+I24</f>
        <v>0</v>
      </c>
      <c r="J1203" s="1335">
        <f t="shared" si="185"/>
        <v>0</v>
      </c>
      <c r="L1203"/>
      <c r="M1203"/>
      <c r="N1203"/>
    </row>
    <row r="1204" spans="2:14" ht="18.399999999999999" customHeight="1" x14ac:dyDescent="0.25">
      <c r="B1204" s="826" t="s">
        <v>680</v>
      </c>
      <c r="C1204" s="827">
        <f>H37</f>
        <v>0</v>
      </c>
      <c r="F1204" s="2000" t="s">
        <v>1013</v>
      </c>
      <c r="G1204" s="1999"/>
      <c r="H1204" s="1335">
        <f>H301</f>
        <v>0</v>
      </c>
      <c r="I1204" s="1335">
        <f t="shared" ref="I1204:J1204" si="186">I301</f>
        <v>0</v>
      </c>
      <c r="J1204" s="1335">
        <f t="shared" si="186"/>
        <v>0</v>
      </c>
      <c r="L1204"/>
      <c r="M1204"/>
      <c r="N1204"/>
    </row>
    <row r="1205" spans="2:14" ht="18.399999999999999" customHeight="1" x14ac:dyDescent="0.25">
      <c r="B1205" s="826" t="s">
        <v>677</v>
      </c>
      <c r="C1205" s="827">
        <f>H41</f>
        <v>0</v>
      </c>
      <c r="F1205" s="2000" t="s">
        <v>1014</v>
      </c>
      <c r="G1205" s="1999"/>
      <c r="H1205" s="1335">
        <f>H372</f>
        <v>0</v>
      </c>
      <c r="I1205" s="1335">
        <f>I372</f>
        <v>0</v>
      </c>
      <c r="J1205" s="1335">
        <f>J372</f>
        <v>0</v>
      </c>
      <c r="L1205"/>
      <c r="M1205"/>
      <c r="N1205"/>
    </row>
    <row r="1206" spans="2:14" ht="18.399999999999999" customHeight="1" thickBot="1" x14ac:dyDescent="0.3">
      <c r="B1206" s="828" t="s">
        <v>679</v>
      </c>
      <c r="C1206" s="829">
        <f>H49</f>
        <v>0</v>
      </c>
      <c r="F1206" s="2000" t="s">
        <v>1015</v>
      </c>
      <c r="G1206" s="1999"/>
      <c r="H1206" s="1335">
        <f>H509</f>
        <v>0</v>
      </c>
      <c r="I1206" s="1335">
        <f>I509</f>
        <v>0</v>
      </c>
      <c r="J1206" s="1335">
        <f>J509</f>
        <v>0</v>
      </c>
      <c r="L1206"/>
      <c r="M1206"/>
      <c r="N1206"/>
    </row>
    <row r="1207" spans="2:14" ht="18.399999999999999" customHeight="1" x14ac:dyDescent="0.25">
      <c r="B1207" s="830" t="s">
        <v>681</v>
      </c>
      <c r="C1207" s="825">
        <f>H67</f>
        <v>0</v>
      </c>
      <c r="F1207" s="2000" t="s">
        <v>1016</v>
      </c>
      <c r="G1207" s="1999"/>
      <c r="H1207" s="1335">
        <f>H1171</f>
        <v>0</v>
      </c>
      <c r="I1207" s="1335">
        <f t="shared" ref="I1207:J1207" si="187">I1171</f>
        <v>0</v>
      </c>
      <c r="J1207" s="1335">
        <f t="shared" si="187"/>
        <v>0</v>
      </c>
    </row>
    <row r="1208" spans="2:14" ht="18.399999999999999" customHeight="1" thickBot="1" x14ac:dyDescent="0.3">
      <c r="B1208" s="831" t="s">
        <v>682</v>
      </c>
      <c r="C1208" s="829">
        <f>H72</f>
        <v>0</v>
      </c>
      <c r="F1208" s="2000" t="s">
        <v>1017</v>
      </c>
      <c r="G1208" s="1999"/>
      <c r="H1208" s="1335">
        <f t="shared" ref="H1208:J1209" si="188">H1172</f>
        <v>0</v>
      </c>
      <c r="I1208" s="1335">
        <f t="shared" si="188"/>
        <v>0</v>
      </c>
      <c r="J1208" s="1335">
        <f t="shared" si="188"/>
        <v>0</v>
      </c>
    </row>
    <row r="1209" spans="2:14" ht="18.399999999999999" customHeight="1" x14ac:dyDescent="0.25">
      <c r="B1209" s="833" t="s">
        <v>683</v>
      </c>
      <c r="C1209" s="825">
        <f>H97</f>
        <v>714547</v>
      </c>
      <c r="F1209" s="2000" t="s">
        <v>1018</v>
      </c>
      <c r="G1209" s="1999"/>
      <c r="H1209" s="1335">
        <f t="shared" si="188"/>
        <v>0</v>
      </c>
      <c r="I1209" s="1335">
        <f t="shared" si="188"/>
        <v>0</v>
      </c>
      <c r="J1209" s="1335">
        <f t="shared" si="188"/>
        <v>0</v>
      </c>
    </row>
    <row r="1210" spans="2:14" ht="18.399999999999999" customHeight="1" x14ac:dyDescent="0.25">
      <c r="B1210" s="834" t="s">
        <v>684</v>
      </c>
      <c r="C1210" s="827">
        <f>H105</f>
        <v>0</v>
      </c>
      <c r="F1210" s="1999" t="s">
        <v>1019</v>
      </c>
      <c r="G1210" s="1999"/>
      <c r="H1210" s="1335">
        <f>H1207+H1208+H1209</f>
        <v>0</v>
      </c>
      <c r="I1210" s="1335">
        <f t="shared" ref="I1210:J1210" si="189">I1207+I1208+I1209</f>
        <v>0</v>
      </c>
      <c r="J1210" s="1335">
        <f t="shared" si="189"/>
        <v>0</v>
      </c>
    </row>
    <row r="1211" spans="2:14" ht="18.399999999999999" customHeight="1" thickBot="1" x14ac:dyDescent="0.3">
      <c r="B1211" s="835" t="s">
        <v>685</v>
      </c>
      <c r="C1211" s="829">
        <f>H117</f>
        <v>0</v>
      </c>
      <c r="F1211" s="2001" t="s">
        <v>1020</v>
      </c>
      <c r="G1211" s="2001"/>
      <c r="H1211" s="1426">
        <f>SUM(H1203:H1209)</f>
        <v>0</v>
      </c>
      <c r="I1211" s="1426">
        <f t="shared" ref="I1211:J1211" si="190">SUM(I1203:I1209)</f>
        <v>0</v>
      </c>
      <c r="J1211" s="1426">
        <f t="shared" si="190"/>
        <v>0</v>
      </c>
    </row>
    <row r="1212" spans="2:14" ht="18.399999999999999" customHeight="1" thickBot="1" x14ac:dyDescent="0.3">
      <c r="B1212" s="836" t="s">
        <v>686</v>
      </c>
      <c r="C1212" s="837">
        <f>H153</f>
        <v>3879549.4999999995</v>
      </c>
      <c r="H1212" s="1337">
        <f>H1211-H1188</f>
        <v>0</v>
      </c>
      <c r="I1212" s="1337">
        <f t="shared" ref="I1212:J1212" si="191">I1211-I1188</f>
        <v>0</v>
      </c>
      <c r="J1212" s="1337">
        <f t="shared" si="191"/>
        <v>0</v>
      </c>
    </row>
    <row r="1213" spans="2:14" ht="18.399999999999999" customHeight="1" thickBot="1" x14ac:dyDescent="0.3">
      <c r="B1213" s="838">
        <v>221</v>
      </c>
      <c r="C1213" s="839">
        <f>H185</f>
        <v>60000</v>
      </c>
    </row>
    <row r="1214" spans="2:14" ht="18.399999999999999" customHeight="1" x14ac:dyDescent="0.25">
      <c r="B1214" s="832" t="s">
        <v>687</v>
      </c>
      <c r="C1214" s="819">
        <f>H203</f>
        <v>261643.69</v>
      </c>
    </row>
    <row r="1215" spans="2:14" ht="18.399999999999999" customHeight="1" x14ac:dyDescent="0.25">
      <c r="B1215" s="257">
        <v>225</v>
      </c>
      <c r="C1215" s="816">
        <f>H293</f>
        <v>727950.16999999993</v>
      </c>
    </row>
    <row r="1216" spans="2:14" ht="18.399999999999999" customHeight="1" x14ac:dyDescent="0.25">
      <c r="B1216" s="257">
        <v>226</v>
      </c>
      <c r="C1216" s="816">
        <f>H363</f>
        <v>2585567.6800000002</v>
      </c>
    </row>
    <row r="1217" spans="1:3" ht="18.399999999999999" customHeight="1" thickBot="1" x14ac:dyDescent="0.3">
      <c r="B1217" s="840">
        <v>310</v>
      </c>
      <c r="C1217" s="841">
        <f>H592</f>
        <v>0</v>
      </c>
    </row>
    <row r="1218" spans="1:3" ht="18.399999999999999" customHeight="1" x14ac:dyDescent="0.25">
      <c r="B1218" s="824">
        <v>341</v>
      </c>
      <c r="C1218" s="1182">
        <f>H1175</f>
        <v>0</v>
      </c>
    </row>
    <row r="1219" spans="1:3" ht="18.399999999999999" customHeight="1" x14ac:dyDescent="0.25">
      <c r="B1219" s="826">
        <v>342</v>
      </c>
      <c r="C1219" s="1178">
        <f t="shared" ref="C1219:C1224" si="192">H1176</f>
        <v>9424911.5600000005</v>
      </c>
    </row>
    <row r="1220" spans="1:3" ht="18.399999999999999" customHeight="1" x14ac:dyDescent="0.25">
      <c r="B1220" s="826">
        <v>344</v>
      </c>
      <c r="C1220" s="1178">
        <f t="shared" si="192"/>
        <v>0</v>
      </c>
    </row>
    <row r="1221" spans="1:3" ht="18.399999999999999" customHeight="1" x14ac:dyDescent="0.25">
      <c r="B1221" s="826">
        <v>345</v>
      </c>
      <c r="C1221" s="1178">
        <f t="shared" si="192"/>
        <v>0</v>
      </c>
    </row>
    <row r="1222" spans="1:3" ht="18.399999999999999" customHeight="1" x14ac:dyDescent="0.25">
      <c r="B1222" s="844">
        <v>346</v>
      </c>
      <c r="C1222" s="1178">
        <f t="shared" si="192"/>
        <v>0</v>
      </c>
    </row>
    <row r="1223" spans="1:3" ht="18.399999999999999" customHeight="1" x14ac:dyDescent="0.25">
      <c r="B1223" s="826">
        <v>347</v>
      </c>
      <c r="C1223" s="1178">
        <f t="shared" si="192"/>
        <v>0</v>
      </c>
    </row>
    <row r="1224" spans="1:3" ht="18.399999999999999" customHeight="1" thickBot="1" x14ac:dyDescent="0.3">
      <c r="B1224" s="826">
        <v>349</v>
      </c>
      <c r="C1224" s="1183">
        <f t="shared" si="192"/>
        <v>0</v>
      </c>
    </row>
    <row r="1225" spans="1:3" ht="18.399999999999999" customHeight="1" thickBot="1" x14ac:dyDescent="0.3">
      <c r="A1225" s="846">
        <f>C1225-H1187</f>
        <v>0</v>
      </c>
      <c r="B1225" s="847" t="s">
        <v>688</v>
      </c>
      <c r="C1225" s="845">
        <f>SUM(C1201:C1224)</f>
        <v>29286939.640000001</v>
      </c>
    </row>
    <row r="1226" spans="1:3" ht="9.1999999999999993" customHeight="1" x14ac:dyDescent="0.25">
      <c r="A1226" s="846"/>
    </row>
    <row r="1227" spans="1:3" ht="18.399999999999999" customHeight="1" x14ac:dyDescent="0.25">
      <c r="A1227" s="846"/>
      <c r="B1227" s="257" t="s">
        <v>693</v>
      </c>
      <c r="C1227" s="817">
        <f>SUM(C1212:C1224)</f>
        <v>16939622.600000001</v>
      </c>
    </row>
    <row r="1228" spans="1:3" ht="18.399999999999999" customHeight="1" x14ac:dyDescent="0.25">
      <c r="A1228" s="846"/>
      <c r="B1228" s="257" t="s">
        <v>694</v>
      </c>
      <c r="C1228" s="817">
        <f>SUM(C1201:C1211)</f>
        <v>12347317.039999999</v>
      </c>
    </row>
    <row r="1229" spans="1:3" ht="18.399999999999999" customHeight="1" x14ac:dyDescent="0.25">
      <c r="A1229" s="846"/>
      <c r="B1229" s="818" t="s">
        <v>695</v>
      </c>
      <c r="C1229" s="854">
        <f>C1227+C1228</f>
        <v>29286939.640000001</v>
      </c>
    </row>
    <row r="1230" spans="1:3" ht="18.399999999999999" customHeight="1" thickBot="1" x14ac:dyDescent="0.3">
      <c r="C1230" s="814" t="s">
        <v>689</v>
      </c>
    </row>
    <row r="1231" spans="1:3" ht="18.399999999999999" customHeight="1" x14ac:dyDescent="0.25">
      <c r="B1231" s="848" t="s">
        <v>690</v>
      </c>
      <c r="C1231" s="849">
        <f>C1201+C1202</f>
        <v>11632770.039999999</v>
      </c>
    </row>
    <row r="1232" spans="1:3" ht="18.399999999999999" customHeight="1" x14ac:dyDescent="0.25">
      <c r="B1232" s="850">
        <v>112</v>
      </c>
      <c r="C1232" s="827">
        <f>SUM(C1203:C1206)</f>
        <v>0</v>
      </c>
    </row>
    <row r="1233" spans="2:3" ht="18.399999999999999" customHeight="1" x14ac:dyDescent="0.25">
      <c r="B1233" s="850">
        <v>321</v>
      </c>
      <c r="C1233" s="827">
        <f>SUM(C1207:C1208)</f>
        <v>0</v>
      </c>
    </row>
    <row r="1234" spans="2:3" ht="18.399999999999999" customHeight="1" x14ac:dyDescent="0.25">
      <c r="B1234" s="850" t="s">
        <v>691</v>
      </c>
      <c r="C1234" s="827">
        <f>SUM(C1209:C1211)</f>
        <v>714547</v>
      </c>
    </row>
    <row r="1235" spans="2:3" ht="18.399999999999999" customHeight="1" x14ac:dyDescent="0.25">
      <c r="B1235" s="850">
        <v>223</v>
      </c>
      <c r="C1235" s="851">
        <f>C1212+C1214</f>
        <v>4141193.1899999995</v>
      </c>
    </row>
    <row r="1236" spans="2:3" ht="18.399999999999999" customHeight="1" x14ac:dyDescent="0.25">
      <c r="B1236" s="850">
        <v>340</v>
      </c>
      <c r="C1236" s="827">
        <f>SUM(C1218:C1222)</f>
        <v>9424911.5600000005</v>
      </c>
    </row>
    <row r="1237" spans="2:3" ht="18.399999999999999" customHeight="1" thickBot="1" x14ac:dyDescent="0.3">
      <c r="B1237" s="852" t="s">
        <v>692</v>
      </c>
      <c r="C1237" s="853">
        <f>C1236-C1219</f>
        <v>0</v>
      </c>
    </row>
    <row r="1238" spans="2:3" ht="18.399999999999999" customHeight="1" x14ac:dyDescent="0.25"/>
    <row r="1239" spans="2:3" ht="18.399999999999999" customHeight="1" x14ac:dyDescent="0.25"/>
    <row r="1240" spans="2:3" ht="18.399999999999999" customHeight="1" x14ac:dyDescent="0.25"/>
    <row r="1241" spans="2:3" ht="18.399999999999999" customHeight="1" x14ac:dyDescent="0.25"/>
    <row r="1242" spans="2:3" ht="18.399999999999999" customHeight="1" x14ac:dyDescent="0.25"/>
    <row r="1243" spans="2:3" ht="18.399999999999999" customHeight="1" x14ac:dyDescent="0.25"/>
    <row r="1244" spans="2:3" ht="18.399999999999999" customHeight="1" x14ac:dyDescent="0.25"/>
  </sheetData>
  <sheetProtection password="CA5A" sheet="1" objects="1" scenarios="1" formatCells="0" formatColumns="0" formatRows="0" insertRows="0"/>
  <mergeCells count="1283">
    <mergeCell ref="K941:V942"/>
    <mergeCell ref="A1185:G1185"/>
    <mergeCell ref="C827:D827"/>
    <mergeCell ref="C828:D828"/>
    <mergeCell ref="C829:D829"/>
    <mergeCell ref="C830:D830"/>
    <mergeCell ref="C831:D831"/>
    <mergeCell ref="C832:D832"/>
    <mergeCell ref="C846:D846"/>
    <mergeCell ref="C851:D851"/>
    <mergeCell ref="C852:D852"/>
    <mergeCell ref="C853:D853"/>
    <mergeCell ref="C854:D854"/>
    <mergeCell ref="C855:D855"/>
    <mergeCell ref="C916:D916"/>
    <mergeCell ref="C917:D917"/>
    <mergeCell ref="B924:D924"/>
    <mergeCell ref="C918:D918"/>
    <mergeCell ref="C919:D919"/>
    <mergeCell ref="C1070:D1070"/>
    <mergeCell ref="C1071:D1071"/>
    <mergeCell ref="C1094:D1094"/>
    <mergeCell ref="C1134:D1134"/>
    <mergeCell ref="C1127:D1127"/>
    <mergeCell ref="C1128:D1128"/>
    <mergeCell ref="C1090:D1090"/>
    <mergeCell ref="C1091:D1091"/>
    <mergeCell ref="C1077:D1077"/>
    <mergeCell ref="C989:D989"/>
    <mergeCell ref="C892:D892"/>
    <mergeCell ref="C978:D978"/>
    <mergeCell ref="K925:V926"/>
    <mergeCell ref="C743:D743"/>
    <mergeCell ref="C726:D726"/>
    <mergeCell ref="C727:D727"/>
    <mergeCell ref="C728:D728"/>
    <mergeCell ref="C649:D649"/>
    <mergeCell ref="C650:D650"/>
    <mergeCell ref="C651:D651"/>
    <mergeCell ref="C652:D652"/>
    <mergeCell ref="C653:D653"/>
    <mergeCell ref="A1180:G1180"/>
    <mergeCell ref="C1135:D1135"/>
    <mergeCell ref="C977:D977"/>
    <mergeCell ref="C929:D929"/>
    <mergeCell ref="C912:D912"/>
    <mergeCell ref="C913:D913"/>
    <mergeCell ref="C914:D914"/>
    <mergeCell ref="C1118:D1118"/>
    <mergeCell ref="C907:D907"/>
    <mergeCell ref="C1069:D1069"/>
    <mergeCell ref="C1012:D1012"/>
    <mergeCell ref="B1005:D1005"/>
    <mergeCell ref="C1000:D1000"/>
    <mergeCell ref="C920:D920"/>
    <mergeCell ref="C921:D921"/>
    <mergeCell ref="C922:D922"/>
    <mergeCell ref="C923:D923"/>
    <mergeCell ref="C1037:D1037"/>
    <mergeCell ref="C1039:D1039"/>
    <mergeCell ref="C1040:D1040"/>
    <mergeCell ref="C1036:D1036"/>
    <mergeCell ref="C867:D867"/>
    <mergeCell ref="C868:D868"/>
    <mergeCell ref="C619:D619"/>
    <mergeCell ref="C609:D609"/>
    <mergeCell ref="C610:D610"/>
    <mergeCell ref="C611:D611"/>
    <mergeCell ref="C612:D612"/>
    <mergeCell ref="C613:D613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660:D660"/>
    <mergeCell ref="C661:D661"/>
    <mergeCell ref="C662:D662"/>
    <mergeCell ref="C663:D663"/>
    <mergeCell ref="C683:D683"/>
    <mergeCell ref="C684:D684"/>
    <mergeCell ref="C685:D685"/>
    <mergeCell ref="C686:D686"/>
    <mergeCell ref="C687:D687"/>
    <mergeCell ref="C688:D688"/>
    <mergeCell ref="C689:D689"/>
    <mergeCell ref="C695:D695"/>
    <mergeCell ref="C729:D729"/>
    <mergeCell ref="C712:D712"/>
    <mergeCell ref="C713:D713"/>
    <mergeCell ref="C992:D992"/>
    <mergeCell ref="C1042:D1042"/>
    <mergeCell ref="C1043:D1043"/>
    <mergeCell ref="C822:D822"/>
    <mergeCell ref="C823:D823"/>
    <mergeCell ref="C824:D824"/>
    <mergeCell ref="C825:D825"/>
    <mergeCell ref="C826:D826"/>
    <mergeCell ref="C1010:D1010"/>
    <mergeCell ref="C906:D906"/>
    <mergeCell ref="C833:D833"/>
    <mergeCell ref="C834:D834"/>
    <mergeCell ref="B866:D866"/>
    <mergeCell ref="C905:D905"/>
    <mergeCell ref="C872:D872"/>
    <mergeCell ref="C874:D874"/>
    <mergeCell ref="C875:D875"/>
    <mergeCell ref="C876:D876"/>
    <mergeCell ref="C877:D877"/>
    <mergeCell ref="C974:D974"/>
    <mergeCell ref="C993:D993"/>
    <mergeCell ref="C994:D994"/>
    <mergeCell ref="C995:D995"/>
    <mergeCell ref="C980:D980"/>
    <mergeCell ref="C878:D878"/>
    <mergeCell ref="C879:D879"/>
    <mergeCell ref="C880:D880"/>
    <mergeCell ref="C975:D975"/>
    <mergeCell ref="C976:D976"/>
    <mergeCell ref="C888:D888"/>
    <mergeCell ref="C890:D890"/>
    <mergeCell ref="B933:D933"/>
    <mergeCell ref="C647:D647"/>
    <mergeCell ref="C655:D655"/>
    <mergeCell ref="C656:D656"/>
    <mergeCell ref="C657:D657"/>
    <mergeCell ref="C690:D690"/>
    <mergeCell ref="C691:D691"/>
    <mergeCell ref="C692:D692"/>
    <mergeCell ref="C693:D693"/>
    <mergeCell ref="C808:D808"/>
    <mergeCell ref="C744:D744"/>
    <mergeCell ref="C745:D745"/>
    <mergeCell ref="C746:D746"/>
    <mergeCell ref="B865:D865"/>
    <mergeCell ref="C654:D654"/>
    <mergeCell ref="C659:D659"/>
    <mergeCell ref="B754:D754"/>
    <mergeCell ref="C819:D819"/>
    <mergeCell ref="C820:D820"/>
    <mergeCell ref="C821:D821"/>
    <mergeCell ref="C755:D755"/>
    <mergeCell ref="B788:D788"/>
    <mergeCell ref="C756:D756"/>
    <mergeCell ref="C782:D782"/>
    <mergeCell ref="C783:D783"/>
    <mergeCell ref="C784:D784"/>
    <mergeCell ref="C785:D785"/>
    <mergeCell ref="C786:D786"/>
    <mergeCell ref="C787:D787"/>
    <mergeCell ref="C848:D848"/>
    <mergeCell ref="C849:D849"/>
    <mergeCell ref="C664:D664"/>
    <mergeCell ref="C742:D742"/>
    <mergeCell ref="C627:D627"/>
    <mergeCell ref="C628:D628"/>
    <mergeCell ref="C720:D720"/>
    <mergeCell ref="C721:D721"/>
    <mergeCell ref="C722:D722"/>
    <mergeCell ref="C723:D723"/>
    <mergeCell ref="C724:D724"/>
    <mergeCell ref="C725:D725"/>
    <mergeCell ref="C717:D717"/>
    <mergeCell ref="C718:D718"/>
    <mergeCell ref="C648:D648"/>
    <mergeCell ref="C1041:D1041"/>
    <mergeCell ref="C675:D675"/>
    <mergeCell ref="C676:D676"/>
    <mergeCell ref="C677:D677"/>
    <mergeCell ref="C678:D678"/>
    <mergeCell ref="C679:D679"/>
    <mergeCell ref="C680:D680"/>
    <mergeCell ref="C681:D681"/>
    <mergeCell ref="C741:D741"/>
    <mergeCell ref="C719:D719"/>
    <mergeCell ref="C739:D739"/>
    <mergeCell ref="C740:D740"/>
    <mergeCell ref="C709:D709"/>
    <mergeCell ref="C710:D710"/>
    <mergeCell ref="C711:D711"/>
    <mergeCell ref="C708:D708"/>
    <mergeCell ref="C873:D873"/>
    <mergeCell ref="C696:D696"/>
    <mergeCell ref="C697:D697"/>
    <mergeCell ref="C748:D748"/>
    <mergeCell ref="C646:D646"/>
    <mergeCell ref="C1136:D1136"/>
    <mergeCell ref="A1181:G1181"/>
    <mergeCell ref="B1196:J1196"/>
    <mergeCell ref="C1114:D1114"/>
    <mergeCell ref="C1115:D1115"/>
    <mergeCell ref="C1116:D1116"/>
    <mergeCell ref="C1137:D1137"/>
    <mergeCell ref="C1123:D1123"/>
    <mergeCell ref="C1156:D1156"/>
    <mergeCell ref="C1158:D1158"/>
    <mergeCell ref="C1159:D1159"/>
    <mergeCell ref="B1138:D1138"/>
    <mergeCell ref="B1157:D1157"/>
    <mergeCell ref="C1167:D1167"/>
    <mergeCell ref="C1168:D1168"/>
    <mergeCell ref="B1169:D1169"/>
    <mergeCell ref="C1147:D1147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39:D1139"/>
    <mergeCell ref="C1143:D1143"/>
    <mergeCell ref="C1140:D1140"/>
    <mergeCell ref="C1141:D1141"/>
    <mergeCell ref="C1142:D1142"/>
    <mergeCell ref="A1182:G1182"/>
    <mergeCell ref="A1183:G1183"/>
    <mergeCell ref="C1098:D1098"/>
    <mergeCell ref="C1086:D1086"/>
    <mergeCell ref="C1129:D1129"/>
    <mergeCell ref="C1130:D1130"/>
    <mergeCell ref="C1119:D1119"/>
    <mergeCell ref="C1120:D1120"/>
    <mergeCell ref="C1122:D1122"/>
    <mergeCell ref="C1117:D1117"/>
    <mergeCell ref="C1093:D1093"/>
    <mergeCell ref="C1110:D1110"/>
    <mergeCell ref="C1125:D1125"/>
    <mergeCell ref="C747:D747"/>
    <mergeCell ref="C1132:D1132"/>
    <mergeCell ref="C1133:D1133"/>
    <mergeCell ref="C1121:D1121"/>
    <mergeCell ref="C771:D771"/>
    <mergeCell ref="C1001:D1001"/>
    <mergeCell ref="C982:D982"/>
    <mergeCell ref="C983:D983"/>
    <mergeCell ref="C984:D984"/>
    <mergeCell ref="C985:D985"/>
    <mergeCell ref="C986:D986"/>
    <mergeCell ref="C987:D987"/>
    <mergeCell ref="C988:D988"/>
    <mergeCell ref="C1046:D1046"/>
    <mergeCell ref="B1049:D1049"/>
    <mergeCell ref="C813:D813"/>
    <mergeCell ref="C814:D814"/>
    <mergeCell ref="C909:D909"/>
    <mergeCell ref="C910:D910"/>
    <mergeCell ref="C990:D990"/>
    <mergeCell ref="C991:D991"/>
    <mergeCell ref="B1192:C1192"/>
    <mergeCell ref="E1193:F1193"/>
    <mergeCell ref="C1162:D1162"/>
    <mergeCell ref="C1163:D1163"/>
    <mergeCell ref="C1164:D1164"/>
    <mergeCell ref="C1165:D1165"/>
    <mergeCell ref="C1166:D1166"/>
    <mergeCell ref="A1178:G1178"/>
    <mergeCell ref="A1179:G1179"/>
    <mergeCell ref="C1144:D1144"/>
    <mergeCell ref="C1145:D1145"/>
    <mergeCell ref="E1190:F1190"/>
    <mergeCell ref="A1173:G1173"/>
    <mergeCell ref="C789:D789"/>
    <mergeCell ref="B818:D818"/>
    <mergeCell ref="C790:D790"/>
    <mergeCell ref="C791:D791"/>
    <mergeCell ref="C792:D792"/>
    <mergeCell ref="C793:D793"/>
    <mergeCell ref="C794:D794"/>
    <mergeCell ref="C795:D795"/>
    <mergeCell ref="C796:D796"/>
    <mergeCell ref="C1022:D1022"/>
    <mergeCell ref="C1023:D1023"/>
    <mergeCell ref="C1038:D1038"/>
    <mergeCell ref="C1024:D1024"/>
    <mergeCell ref="C1065:D1065"/>
    <mergeCell ref="C1066:D1066"/>
    <mergeCell ref="C809:D809"/>
    <mergeCell ref="C810:D810"/>
    <mergeCell ref="C811:D811"/>
    <mergeCell ref="C812:D812"/>
    <mergeCell ref="C883:D883"/>
    <mergeCell ref="C885:D885"/>
    <mergeCell ref="C937:D937"/>
    <mergeCell ref="C911:D911"/>
    <mergeCell ref="C932:D932"/>
    <mergeCell ref="C934:D934"/>
    <mergeCell ref="C979:D979"/>
    <mergeCell ref="C757:D757"/>
    <mergeCell ref="C758:D758"/>
    <mergeCell ref="C759:D759"/>
    <mergeCell ref="C760:D760"/>
    <mergeCell ref="C761:D761"/>
    <mergeCell ref="C772:D772"/>
    <mergeCell ref="C773:D773"/>
    <mergeCell ref="C774:D774"/>
    <mergeCell ref="C775:D775"/>
    <mergeCell ref="C776:D776"/>
    <mergeCell ref="C777:D777"/>
    <mergeCell ref="C778:D778"/>
    <mergeCell ref="C815:D815"/>
    <mergeCell ref="C816:D816"/>
    <mergeCell ref="C817:D817"/>
    <mergeCell ref="C779:D779"/>
    <mergeCell ref="C780:D780"/>
    <mergeCell ref="C781:D781"/>
    <mergeCell ref="C940:D940"/>
    <mergeCell ref="C930:D930"/>
    <mergeCell ref="C869:D869"/>
    <mergeCell ref="C955:D955"/>
    <mergeCell ref="C835:D835"/>
    <mergeCell ref="C836:D836"/>
    <mergeCell ref="C837:D837"/>
    <mergeCell ref="C753:D753"/>
    <mergeCell ref="C750:D750"/>
    <mergeCell ref="C751:D751"/>
    <mergeCell ref="C749:D749"/>
    <mergeCell ref="C752:D752"/>
    <mergeCell ref="C733:D733"/>
    <mergeCell ref="C734:D734"/>
    <mergeCell ref="C730:D730"/>
    <mergeCell ref="C731:D731"/>
    <mergeCell ref="C732:D732"/>
    <mergeCell ref="C762:D762"/>
    <mergeCell ref="C770:D770"/>
    <mergeCell ref="B444:D444"/>
    <mergeCell ref="B445:D445"/>
    <mergeCell ref="B446:D446"/>
    <mergeCell ref="B447:D447"/>
    <mergeCell ref="B448:D448"/>
    <mergeCell ref="B449:D449"/>
    <mergeCell ref="B474:D474"/>
    <mergeCell ref="B468:D468"/>
    <mergeCell ref="B469:D469"/>
    <mergeCell ref="B470:D470"/>
    <mergeCell ref="B471:D471"/>
    <mergeCell ref="B472:D472"/>
    <mergeCell ref="B473:D473"/>
    <mergeCell ref="B487:D487"/>
    <mergeCell ref="B488:D488"/>
    <mergeCell ref="B475:D475"/>
    <mergeCell ref="B480:D480"/>
    <mergeCell ref="B450:D450"/>
    <mergeCell ref="B451:D451"/>
    <mergeCell ref="C705:D705"/>
    <mergeCell ref="C707:D707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B479:D479"/>
    <mergeCell ref="B489:D489"/>
    <mergeCell ref="B490:D490"/>
    <mergeCell ref="B491:D491"/>
    <mergeCell ref="B492:D492"/>
    <mergeCell ref="B493:D493"/>
    <mergeCell ref="B559:D559"/>
    <mergeCell ref="B560:D560"/>
    <mergeCell ref="C620:D620"/>
    <mergeCell ref="B561:D561"/>
    <mergeCell ref="B562:D562"/>
    <mergeCell ref="C598:D598"/>
    <mergeCell ref="C614:D614"/>
    <mergeCell ref="C615:D615"/>
    <mergeCell ref="C616:D616"/>
    <mergeCell ref="C617:D617"/>
    <mergeCell ref="C618:D618"/>
    <mergeCell ref="C605:D605"/>
    <mergeCell ref="C600:D600"/>
    <mergeCell ref="C658:D658"/>
    <mergeCell ref="C601:D601"/>
    <mergeCell ref="C602:D602"/>
    <mergeCell ref="B548:D548"/>
    <mergeCell ref="B549:D549"/>
    <mergeCell ref="B550:D550"/>
    <mergeCell ref="B556:D556"/>
    <mergeCell ref="B557:D557"/>
    <mergeCell ref="B558:D558"/>
    <mergeCell ref="B542:D542"/>
    <mergeCell ref="B565:D565"/>
    <mergeCell ref="B566:D566"/>
    <mergeCell ref="B567:D567"/>
    <mergeCell ref="B568:D568"/>
    <mergeCell ref="B563:D563"/>
    <mergeCell ref="B535:D535"/>
    <mergeCell ref="B477:D477"/>
    <mergeCell ref="B481:D481"/>
    <mergeCell ref="B462:D462"/>
    <mergeCell ref="B482:D482"/>
    <mergeCell ref="B483:D483"/>
    <mergeCell ref="B484:D484"/>
    <mergeCell ref="B485:D485"/>
    <mergeCell ref="B512:D512"/>
    <mergeCell ref="B514:D514"/>
    <mergeCell ref="B515:D515"/>
    <mergeCell ref="B516:D516"/>
    <mergeCell ref="B517:D517"/>
    <mergeCell ref="B522:D522"/>
    <mergeCell ref="C1160:D1160"/>
    <mergeCell ref="C1161:D1161"/>
    <mergeCell ref="B1111:D1111"/>
    <mergeCell ref="C1113:D1113"/>
    <mergeCell ref="C981:D981"/>
    <mergeCell ref="A1172:G1172"/>
    <mergeCell ref="C891:D891"/>
    <mergeCell ref="C881:D881"/>
    <mergeCell ref="C882:D882"/>
    <mergeCell ref="C1044:D1044"/>
    <mergeCell ref="C1045:D1045"/>
    <mergeCell ref="C1105:D1105"/>
    <mergeCell ref="C1051:D1051"/>
    <mergeCell ref="C1025:D1025"/>
    <mergeCell ref="C1026:D1026"/>
    <mergeCell ref="C1080:D1080"/>
    <mergeCell ref="C1081:D1081"/>
    <mergeCell ref="C1082:D1082"/>
    <mergeCell ref="C1054:D1054"/>
    <mergeCell ref="C1055:D1055"/>
    <mergeCell ref="C1075:D1075"/>
    <mergeCell ref="C1076:D1076"/>
    <mergeCell ref="C1131:D1131"/>
    <mergeCell ref="C1089:D1089"/>
    <mergeCell ref="C1104:D1104"/>
    <mergeCell ref="C1099:D1099"/>
    <mergeCell ref="C1100:D1100"/>
    <mergeCell ref="C1101:D1101"/>
    <mergeCell ref="C1102:D1102"/>
    <mergeCell ref="C1103:D1103"/>
    <mergeCell ref="C1083:D1083"/>
    <mergeCell ref="C889:D889"/>
    <mergeCell ref="B409:D409"/>
    <mergeCell ref="B410:D410"/>
    <mergeCell ref="B411:D411"/>
    <mergeCell ref="B412:D412"/>
    <mergeCell ref="C644:D644"/>
    <mergeCell ref="B592:D592"/>
    <mergeCell ref="B543:D543"/>
    <mergeCell ref="B547:D547"/>
    <mergeCell ref="B467:D467"/>
    <mergeCell ref="B478:D478"/>
    <mergeCell ref="B590:D590"/>
    <mergeCell ref="B591:D591"/>
    <mergeCell ref="C607:D607"/>
    <mergeCell ref="C608:D608"/>
    <mergeCell ref="B564:D564"/>
    <mergeCell ref="B530:D530"/>
    <mergeCell ref="C622:D622"/>
    <mergeCell ref="C623:D623"/>
    <mergeCell ref="C624:D624"/>
    <mergeCell ref="C625:D625"/>
    <mergeCell ref="C626:D626"/>
    <mergeCell ref="B529:D529"/>
    <mergeCell ref="B531:D531"/>
    <mergeCell ref="B532:D532"/>
    <mergeCell ref="B533:D533"/>
    <mergeCell ref="B534:D534"/>
    <mergeCell ref="B452:D452"/>
    <mergeCell ref="B453:D453"/>
    <mergeCell ref="B454:D454"/>
    <mergeCell ref="B455:D455"/>
    <mergeCell ref="B456:D456"/>
    <mergeCell ref="B584:D584"/>
    <mergeCell ref="C838:D838"/>
    <mergeCell ref="C839:D839"/>
    <mergeCell ref="C893:D893"/>
    <mergeCell ref="C894:D894"/>
    <mergeCell ref="C895:D895"/>
    <mergeCell ref="C896:D896"/>
    <mergeCell ref="C898:D898"/>
    <mergeCell ref="C899:D899"/>
    <mergeCell ref="C900:D900"/>
    <mergeCell ref="C901:D901"/>
    <mergeCell ref="C902:D902"/>
    <mergeCell ref="C903:D903"/>
    <mergeCell ref="C904:D904"/>
    <mergeCell ref="A1177:G1177"/>
    <mergeCell ref="C1106:D1106"/>
    <mergeCell ref="C1107:D1107"/>
    <mergeCell ref="C1004:D1004"/>
    <mergeCell ref="C1006:D1006"/>
    <mergeCell ref="C1007:D1007"/>
    <mergeCell ref="C1008:D1008"/>
    <mergeCell ref="C1009:D1009"/>
    <mergeCell ref="C1013:D1013"/>
    <mergeCell ref="C935:D935"/>
    <mergeCell ref="C936:D936"/>
    <mergeCell ref="C1047:D1047"/>
    <mergeCell ref="C1048:D1048"/>
    <mergeCell ref="C1050:D1050"/>
    <mergeCell ref="C1074:D1074"/>
    <mergeCell ref="C1112:D1112"/>
    <mergeCell ref="C1059:D1059"/>
    <mergeCell ref="C1060:D1060"/>
    <mergeCell ref="C1109:D1109"/>
    <mergeCell ref="C1020:D1020"/>
    <mergeCell ref="C1021:D1021"/>
    <mergeCell ref="C1016:D1016"/>
    <mergeCell ref="C1017:D1017"/>
    <mergeCell ref="C1011:D1011"/>
    <mergeCell ref="C1067:D1067"/>
    <mergeCell ref="C1063:D1063"/>
    <mergeCell ref="C1064:D1064"/>
    <mergeCell ref="C1078:D1078"/>
    <mergeCell ref="C1079:D1079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52:D1052"/>
    <mergeCell ref="C1053:D1053"/>
    <mergeCell ref="C1097:D1097"/>
    <mergeCell ref="K599:L599"/>
    <mergeCell ref="K707:L707"/>
    <mergeCell ref="C925:D925"/>
    <mergeCell ref="C927:D927"/>
    <mergeCell ref="C928:D928"/>
    <mergeCell ref="C926:D926"/>
    <mergeCell ref="C850:D850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40:D840"/>
    <mergeCell ref="C841:D841"/>
    <mergeCell ref="C842:D842"/>
    <mergeCell ref="C843:D843"/>
    <mergeCell ref="C844:D844"/>
    <mergeCell ref="C845:D845"/>
    <mergeCell ref="C897:D897"/>
    <mergeCell ref="B915:D915"/>
    <mergeCell ref="C714:D714"/>
    <mergeCell ref="C715:D715"/>
    <mergeCell ref="C716:D716"/>
    <mergeCell ref="C1087:D1087"/>
    <mergeCell ref="C1088:D1088"/>
    <mergeCell ref="C1092:D1092"/>
    <mergeCell ref="C1018:D1018"/>
    <mergeCell ref="C1019:D1019"/>
    <mergeCell ref="C768:D768"/>
    <mergeCell ref="A1176:G1176"/>
    <mergeCell ref="C633:D633"/>
    <mergeCell ref="C634:D634"/>
    <mergeCell ref="C642:D642"/>
    <mergeCell ref="C629:D629"/>
    <mergeCell ref="C630:D630"/>
    <mergeCell ref="C631:D631"/>
    <mergeCell ref="C632:D632"/>
    <mergeCell ref="C1126:D1126"/>
    <mergeCell ref="C1146:D1146"/>
    <mergeCell ref="C1124:D1124"/>
    <mergeCell ref="C1056:D1056"/>
    <mergeCell ref="C1057:D1057"/>
    <mergeCell ref="C1058:D1058"/>
    <mergeCell ref="C973:D973"/>
    <mergeCell ref="C1014:D1014"/>
    <mergeCell ref="C1015:D1015"/>
    <mergeCell ref="B939:D939"/>
    <mergeCell ref="C1062:D1062"/>
    <mergeCell ref="C1068:D1068"/>
    <mergeCell ref="C1072:D1072"/>
    <mergeCell ref="C1073:D1073"/>
    <mergeCell ref="C931:D931"/>
    <mergeCell ref="C1061:D1061"/>
    <mergeCell ref="C1027:D1027"/>
    <mergeCell ref="C769:D769"/>
    <mergeCell ref="C1108:D1108"/>
    <mergeCell ref="C1084:D1084"/>
    <mergeCell ref="C1085:D1085"/>
    <mergeCell ref="C1095:D1095"/>
    <mergeCell ref="C1096:D1096"/>
    <mergeCell ref="B574:D574"/>
    <mergeCell ref="B575:D575"/>
    <mergeCell ref="B576:D576"/>
    <mergeCell ref="C997:D997"/>
    <mergeCell ref="C998:D998"/>
    <mergeCell ref="C999:D999"/>
    <mergeCell ref="C884:D884"/>
    <mergeCell ref="C870:D870"/>
    <mergeCell ref="C871:D871"/>
    <mergeCell ref="C1002:D1002"/>
    <mergeCell ref="C1003:D1003"/>
    <mergeCell ref="C996:D996"/>
    <mergeCell ref="B847:D847"/>
    <mergeCell ref="B641:D641"/>
    <mergeCell ref="C908:D908"/>
    <mergeCell ref="C886:D886"/>
    <mergeCell ref="C887:D887"/>
    <mergeCell ref="C700:D700"/>
    <mergeCell ref="C701:D701"/>
    <mergeCell ref="C702:D702"/>
    <mergeCell ref="C703:D703"/>
    <mergeCell ref="C704:D704"/>
    <mergeCell ref="B706:D706"/>
    <mergeCell ref="C698:D698"/>
    <mergeCell ref="C699:D699"/>
    <mergeCell ref="C694:D694"/>
    <mergeCell ref="C682:D682"/>
    <mergeCell ref="C763:D763"/>
    <mergeCell ref="C764:D764"/>
    <mergeCell ref="C765:D765"/>
    <mergeCell ref="C766:D766"/>
    <mergeCell ref="C767:D767"/>
    <mergeCell ref="N936:N938"/>
    <mergeCell ref="A1186:G1186"/>
    <mergeCell ref="B1193:C1193"/>
    <mergeCell ref="B938:D938"/>
    <mergeCell ref="A1187:G1187"/>
    <mergeCell ref="A1188:G1188"/>
    <mergeCell ref="A596:A597"/>
    <mergeCell ref="B596:B597"/>
    <mergeCell ref="C596:D597"/>
    <mergeCell ref="E596:E597"/>
    <mergeCell ref="F596:F597"/>
    <mergeCell ref="G596:G597"/>
    <mergeCell ref="H596:J596"/>
    <mergeCell ref="C599:D599"/>
    <mergeCell ref="C635:D635"/>
    <mergeCell ref="C636:D636"/>
    <mergeCell ref="C637:D637"/>
    <mergeCell ref="C638:D638"/>
    <mergeCell ref="C639:D639"/>
    <mergeCell ref="C640:D640"/>
    <mergeCell ref="A1170:G1170"/>
    <mergeCell ref="A1174:G1174"/>
    <mergeCell ref="C643:D643"/>
    <mergeCell ref="B665:D665"/>
    <mergeCell ref="A1175:G1175"/>
    <mergeCell ref="C735:D735"/>
    <mergeCell ref="C736:D736"/>
    <mergeCell ref="C737:D737"/>
    <mergeCell ref="C738:D738"/>
    <mergeCell ref="C621:D621"/>
    <mergeCell ref="C645:D645"/>
    <mergeCell ref="C606:D606"/>
    <mergeCell ref="B580:D580"/>
    <mergeCell ref="B581:D581"/>
    <mergeCell ref="B582:D582"/>
    <mergeCell ref="B583:D583"/>
    <mergeCell ref="B585:D585"/>
    <mergeCell ref="B586:D586"/>
    <mergeCell ref="B587:D587"/>
    <mergeCell ref="B588:D588"/>
    <mergeCell ref="B589:D589"/>
    <mergeCell ref="C603:D603"/>
    <mergeCell ref="C604:D604"/>
    <mergeCell ref="B513:D513"/>
    <mergeCell ref="B476:D476"/>
    <mergeCell ref="B486:D486"/>
    <mergeCell ref="B538:D538"/>
    <mergeCell ref="B539:D539"/>
    <mergeCell ref="B540:D540"/>
    <mergeCell ref="B541:D541"/>
    <mergeCell ref="A593:G593"/>
    <mergeCell ref="B595:J595"/>
    <mergeCell ref="B494:D494"/>
    <mergeCell ref="B518:D518"/>
    <mergeCell ref="B519:D519"/>
    <mergeCell ref="B553:D553"/>
    <mergeCell ref="B554:D554"/>
    <mergeCell ref="B555:D555"/>
    <mergeCell ref="B544:D544"/>
    <mergeCell ref="B545:D545"/>
    <mergeCell ref="B546:D546"/>
    <mergeCell ref="B551:D551"/>
    <mergeCell ref="B552:D552"/>
    <mergeCell ref="B527:D527"/>
    <mergeCell ref="G197:G198"/>
    <mergeCell ref="B233:D233"/>
    <mergeCell ref="B234:D234"/>
    <mergeCell ref="B235:D235"/>
    <mergeCell ref="B241:D241"/>
    <mergeCell ref="B228:D228"/>
    <mergeCell ref="B242:D242"/>
    <mergeCell ref="B223:D223"/>
    <mergeCell ref="B210:D210"/>
    <mergeCell ref="B250:D250"/>
    <mergeCell ref="A212:G212"/>
    <mergeCell ref="B249:D249"/>
    <mergeCell ref="B215:D215"/>
    <mergeCell ref="B243:D243"/>
    <mergeCell ref="B577:D577"/>
    <mergeCell ref="B578:D578"/>
    <mergeCell ref="B579:D579"/>
    <mergeCell ref="B395:D395"/>
    <mergeCell ref="B396:D396"/>
    <mergeCell ref="B397:D397"/>
    <mergeCell ref="B528:D528"/>
    <mergeCell ref="B523:D523"/>
    <mergeCell ref="B524:D524"/>
    <mergeCell ref="B525:D525"/>
    <mergeCell ref="B526:D526"/>
    <mergeCell ref="B520:D520"/>
    <mergeCell ref="B521:D521"/>
    <mergeCell ref="B569:D569"/>
    <mergeCell ref="B570:D570"/>
    <mergeCell ref="B571:D571"/>
    <mergeCell ref="B572:D572"/>
    <mergeCell ref="B573:D573"/>
    <mergeCell ref="H197:J197"/>
    <mergeCell ref="B464:D464"/>
    <mergeCell ref="B465:D465"/>
    <mergeCell ref="B466:D466"/>
    <mergeCell ref="B426:D426"/>
    <mergeCell ref="B427:D427"/>
    <mergeCell ref="B428:D428"/>
    <mergeCell ref="B429:D429"/>
    <mergeCell ref="B430:D430"/>
    <mergeCell ref="B431:D431"/>
    <mergeCell ref="B432:D432"/>
    <mergeCell ref="B433:D433"/>
    <mergeCell ref="B202:D202"/>
    <mergeCell ref="A203:G20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F197:F198"/>
    <mergeCell ref="B301:D301"/>
    <mergeCell ref="B267:D267"/>
    <mergeCell ref="B269:D269"/>
    <mergeCell ref="B277:D277"/>
    <mergeCell ref="B275:D275"/>
    <mergeCell ref="B276:D276"/>
    <mergeCell ref="B265:D265"/>
    <mergeCell ref="B263:D263"/>
    <mergeCell ref="B365:D365"/>
    <mergeCell ref="B193:D193"/>
    <mergeCell ref="A194:G194"/>
    <mergeCell ref="G206:G207"/>
    <mergeCell ref="B405:D405"/>
    <mergeCell ref="B536:D536"/>
    <mergeCell ref="B510:D510"/>
    <mergeCell ref="B537:D537"/>
    <mergeCell ref="B509:D509"/>
    <mergeCell ref="B506:D506"/>
    <mergeCell ref="B507:D507"/>
    <mergeCell ref="B508:D508"/>
    <mergeCell ref="B511:D511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394:D394"/>
    <mergeCell ref="B406:D406"/>
    <mergeCell ref="B344:D344"/>
    <mergeCell ref="B335:D335"/>
    <mergeCell ref="B336:D336"/>
    <mergeCell ref="B343:D343"/>
    <mergeCell ref="B339:D339"/>
    <mergeCell ref="B340:D340"/>
    <mergeCell ref="B341:D341"/>
    <mergeCell ref="B369:D369"/>
    <mergeCell ref="B360:D360"/>
    <mergeCell ref="B361:D361"/>
    <mergeCell ref="B342:D342"/>
    <mergeCell ref="B350:D350"/>
    <mergeCell ref="B353:D353"/>
    <mergeCell ref="B354:D354"/>
    <mergeCell ref="B355:D355"/>
    <mergeCell ref="B356:D356"/>
    <mergeCell ref="B442:D442"/>
    <mergeCell ref="B457:D457"/>
    <mergeCell ref="B458:D458"/>
    <mergeCell ref="B459:D459"/>
    <mergeCell ref="B460:D460"/>
    <mergeCell ref="B461:D461"/>
    <mergeCell ref="B443:D443"/>
    <mergeCell ref="B294:D294"/>
    <mergeCell ref="F389:F390"/>
    <mergeCell ref="B327:D327"/>
    <mergeCell ref="B366:D366"/>
    <mergeCell ref="B367:D367"/>
    <mergeCell ref="B351:D351"/>
    <mergeCell ref="B347:D347"/>
    <mergeCell ref="B348:D348"/>
    <mergeCell ref="B349:D349"/>
    <mergeCell ref="A386:G386"/>
    <mergeCell ref="F305:F306"/>
    <mergeCell ref="B398:D398"/>
    <mergeCell ref="B399:D399"/>
    <mergeCell ref="B400:D400"/>
    <mergeCell ref="B401:D401"/>
    <mergeCell ref="B402:D402"/>
    <mergeCell ref="B403:D403"/>
    <mergeCell ref="B252:D252"/>
    <mergeCell ref="B254:D254"/>
    <mergeCell ref="B259:D259"/>
    <mergeCell ref="B255:D255"/>
    <mergeCell ref="B258:D258"/>
    <mergeCell ref="B256:D256"/>
    <mergeCell ref="B257:D257"/>
    <mergeCell ref="B246:D246"/>
    <mergeCell ref="B423:D423"/>
    <mergeCell ref="B499:D499"/>
    <mergeCell ref="B424:D424"/>
    <mergeCell ref="B425:D425"/>
    <mergeCell ref="B463:D463"/>
    <mergeCell ref="G305:G306"/>
    <mergeCell ref="H305:J305"/>
    <mergeCell ref="B385:D385"/>
    <mergeCell ref="B372:D372"/>
    <mergeCell ref="A373:G373"/>
    <mergeCell ref="B375:J375"/>
    <mergeCell ref="A376:A377"/>
    <mergeCell ref="B307:D307"/>
    <mergeCell ref="B309:D309"/>
    <mergeCell ref="G389:G390"/>
    <mergeCell ref="B312:D312"/>
    <mergeCell ref="B362:D362"/>
    <mergeCell ref="H389:J389"/>
    <mergeCell ref="B392:D392"/>
    <mergeCell ref="B393:D393"/>
    <mergeCell ref="B368:D368"/>
    <mergeCell ref="B319:D319"/>
    <mergeCell ref="B352:D352"/>
    <mergeCell ref="B359:D359"/>
    <mergeCell ref="B32:D32"/>
    <mergeCell ref="A30:A31"/>
    <mergeCell ref="B30:B31"/>
    <mergeCell ref="C30:C31"/>
    <mergeCell ref="B33:B36"/>
    <mergeCell ref="A50:A51"/>
    <mergeCell ref="B50:B51"/>
    <mergeCell ref="C50:C51"/>
    <mergeCell ref="A389:A390"/>
    <mergeCell ref="B389:D390"/>
    <mergeCell ref="E389:E390"/>
    <mergeCell ref="B364:D364"/>
    <mergeCell ref="B391:D391"/>
    <mergeCell ref="B384:D384"/>
    <mergeCell ref="A185:G185"/>
    <mergeCell ref="B214:J214"/>
    <mergeCell ref="A220:A221"/>
    <mergeCell ref="E220:E221"/>
    <mergeCell ref="F220:F221"/>
    <mergeCell ref="G220:G221"/>
    <mergeCell ref="H220:J220"/>
    <mergeCell ref="B200:D200"/>
    <mergeCell ref="E188:E189"/>
    <mergeCell ref="F188:F189"/>
    <mergeCell ref="G188:G189"/>
    <mergeCell ref="B220:D221"/>
    <mergeCell ref="B208:D208"/>
    <mergeCell ref="B209:D209"/>
    <mergeCell ref="B187:J187"/>
    <mergeCell ref="B201:D201"/>
    <mergeCell ref="B262:D262"/>
    <mergeCell ref="B251:D251"/>
    <mergeCell ref="A168:G168"/>
    <mergeCell ref="B176:D176"/>
    <mergeCell ref="B177:D177"/>
    <mergeCell ref="B122:B128"/>
    <mergeCell ref="D134:G134"/>
    <mergeCell ref="A135:G135"/>
    <mergeCell ref="C122:C128"/>
    <mergeCell ref="H206:J206"/>
    <mergeCell ref="B179:D179"/>
    <mergeCell ref="B180:D180"/>
    <mergeCell ref="B181:D181"/>
    <mergeCell ref="B182:D182"/>
    <mergeCell ref="B183:D183"/>
    <mergeCell ref="B174:D174"/>
    <mergeCell ref="E120:E121"/>
    <mergeCell ref="H188:J188"/>
    <mergeCell ref="B192:D192"/>
    <mergeCell ref="B190:D190"/>
    <mergeCell ref="B205:J205"/>
    <mergeCell ref="B171:J171"/>
    <mergeCell ref="A172:A173"/>
    <mergeCell ref="H172:J172"/>
    <mergeCell ref="A153:G153"/>
    <mergeCell ref="A163:A167"/>
    <mergeCell ref="B184:D184"/>
    <mergeCell ref="B175:D175"/>
    <mergeCell ref="A188:A189"/>
    <mergeCell ref="B196:J196"/>
    <mergeCell ref="A197:A198"/>
    <mergeCell ref="B197:D198"/>
    <mergeCell ref="E197:E198"/>
    <mergeCell ref="D162:G162"/>
    <mergeCell ref="B158:B162"/>
    <mergeCell ref="C158:C16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A156:A157"/>
    <mergeCell ref="B156:B157"/>
    <mergeCell ref="A55:J55"/>
    <mergeCell ref="A56:A57"/>
    <mergeCell ref="B56:B57"/>
    <mergeCell ref="C56:C57"/>
    <mergeCell ref="D56:D57"/>
    <mergeCell ref="E56:E57"/>
    <mergeCell ref="F56:F57"/>
    <mergeCell ref="G56:G57"/>
    <mergeCell ref="H56:J56"/>
    <mergeCell ref="D81:D82"/>
    <mergeCell ref="E81:E82"/>
    <mergeCell ref="B67:D67"/>
    <mergeCell ref="A59:G59"/>
    <mergeCell ref="A61:J61"/>
    <mergeCell ref="A62:A63"/>
    <mergeCell ref="B62:B63"/>
    <mergeCell ref="C62:C63"/>
    <mergeCell ref="D62:D63"/>
    <mergeCell ref="D103:E103"/>
    <mergeCell ref="D112:G112"/>
    <mergeCell ref="F15:G15"/>
    <mergeCell ref="C120:C121"/>
    <mergeCell ref="D128:G128"/>
    <mergeCell ref="A19:J20"/>
    <mergeCell ref="A21:B22"/>
    <mergeCell ref="C21:G22"/>
    <mergeCell ref="H21:J21"/>
    <mergeCell ref="A23:B23"/>
    <mergeCell ref="C23:E23"/>
    <mergeCell ref="A27:J27"/>
    <mergeCell ref="C156:C157"/>
    <mergeCell ref="D156:D157"/>
    <mergeCell ref="E156:E157"/>
    <mergeCell ref="F156:F157"/>
    <mergeCell ref="G156:G157"/>
    <mergeCell ref="H156:J156"/>
    <mergeCell ref="C129:C134"/>
    <mergeCell ref="D114:G114"/>
    <mergeCell ref="A137:J137"/>
    <mergeCell ref="B138:J138"/>
    <mergeCell ref="A139:A140"/>
    <mergeCell ref="E139:E140"/>
    <mergeCell ref="F139:F140"/>
    <mergeCell ref="A53:G53"/>
    <mergeCell ref="H28:J28"/>
    <mergeCell ref="G28:G29"/>
    <mergeCell ref="F28:F29"/>
    <mergeCell ref="E28:E29"/>
    <mergeCell ref="D28:D29"/>
    <mergeCell ref="C28:C29"/>
    <mergeCell ref="B28:B29"/>
    <mergeCell ref="A28:A29"/>
    <mergeCell ref="A1184:G1184"/>
    <mergeCell ref="A12:J12"/>
    <mergeCell ref="H13:J13"/>
    <mergeCell ref="A13:B14"/>
    <mergeCell ref="C13:G14"/>
    <mergeCell ref="A15:B15"/>
    <mergeCell ref="A16:B16"/>
    <mergeCell ref="C15:E15"/>
    <mergeCell ref="C16:E16"/>
    <mergeCell ref="B226:D226"/>
    <mergeCell ref="B260:D260"/>
    <mergeCell ref="B261:D261"/>
    <mergeCell ref="B388:J388"/>
    <mergeCell ref="F206:F207"/>
    <mergeCell ref="B270:D270"/>
    <mergeCell ref="B288:D288"/>
    <mergeCell ref="B289:D289"/>
    <mergeCell ref="B290:D290"/>
    <mergeCell ref="B287:D287"/>
    <mergeCell ref="B304:J304"/>
    <mergeCell ref="B318:D318"/>
    <mergeCell ref="B380:D380"/>
    <mergeCell ref="B305:D306"/>
    <mergeCell ref="B378:D378"/>
    <mergeCell ref="B379:D379"/>
    <mergeCell ref="B310:D310"/>
    <mergeCell ref="B370:D370"/>
    <mergeCell ref="B371:D371"/>
    <mergeCell ref="B329:D329"/>
    <mergeCell ref="B328:D328"/>
    <mergeCell ref="B346:D346"/>
    <mergeCell ref="B345:D345"/>
    <mergeCell ref="B240:D240"/>
    <mergeCell ref="J2:J3"/>
    <mergeCell ref="A24:B24"/>
    <mergeCell ref="C24:E24"/>
    <mergeCell ref="F24:G24"/>
    <mergeCell ref="A25:G25"/>
    <mergeCell ref="C2:I2"/>
    <mergeCell ref="D4:H4"/>
    <mergeCell ref="C5:I5"/>
    <mergeCell ref="C8:I8"/>
    <mergeCell ref="F23:G23"/>
    <mergeCell ref="A33:A36"/>
    <mergeCell ref="B41:D41"/>
    <mergeCell ref="A38:A40"/>
    <mergeCell ref="B38:B40"/>
    <mergeCell ref="C33:C36"/>
    <mergeCell ref="C38:C40"/>
    <mergeCell ref="C42:C44"/>
    <mergeCell ref="B45:D45"/>
    <mergeCell ref="C46:C48"/>
    <mergeCell ref="H62:J62"/>
    <mergeCell ref="A64:A66"/>
    <mergeCell ref="B64:B66"/>
    <mergeCell ref="A86:J86"/>
    <mergeCell ref="B72:D72"/>
    <mergeCell ref="B129:B134"/>
    <mergeCell ref="A155:J155"/>
    <mergeCell ref="B188:D189"/>
    <mergeCell ref="B191:D191"/>
    <mergeCell ref="H100:J100"/>
    <mergeCell ref="B108:B109"/>
    <mergeCell ref="C108:C109"/>
    <mergeCell ref="B293:D293"/>
    <mergeCell ref="B381:D381"/>
    <mergeCell ref="B295:D295"/>
    <mergeCell ref="B296:D296"/>
    <mergeCell ref="B297:D297"/>
    <mergeCell ref="B298:D298"/>
    <mergeCell ref="B299:D299"/>
    <mergeCell ref="B331:D331"/>
    <mergeCell ref="B332:D332"/>
    <mergeCell ref="B333:D333"/>
    <mergeCell ref="B273:D273"/>
    <mergeCell ref="B311:D311"/>
    <mergeCell ref="B320:D320"/>
    <mergeCell ref="B313:D313"/>
    <mergeCell ref="A305:A306"/>
    <mergeCell ref="B316:D316"/>
    <mergeCell ref="B317:D317"/>
    <mergeCell ref="B357:D357"/>
    <mergeCell ref="B358:D358"/>
    <mergeCell ref="B337:D337"/>
    <mergeCell ref="B338:D338"/>
    <mergeCell ref="B334:D334"/>
    <mergeCell ref="B363:D363"/>
    <mergeCell ref="B280:D280"/>
    <mergeCell ref="B281:D281"/>
    <mergeCell ref="B282:D282"/>
    <mergeCell ref="B283:D283"/>
    <mergeCell ref="B284:D284"/>
    <mergeCell ref="B285:D285"/>
    <mergeCell ref="B286:D286"/>
    <mergeCell ref="A302:G302"/>
    <mergeCell ref="E305:E306"/>
    <mergeCell ref="B46:B48"/>
    <mergeCell ref="B52:D52"/>
    <mergeCell ref="B225:D225"/>
    <mergeCell ref="B229:D229"/>
    <mergeCell ref="B224:D224"/>
    <mergeCell ref="B253:D253"/>
    <mergeCell ref="B245:D245"/>
    <mergeCell ref="B163:B167"/>
    <mergeCell ref="C163:C167"/>
    <mergeCell ref="G172:G173"/>
    <mergeCell ref="F172:F173"/>
    <mergeCell ref="E172:E173"/>
    <mergeCell ref="B172:D173"/>
    <mergeCell ref="A158:A162"/>
    <mergeCell ref="D167:G167"/>
    <mergeCell ref="E62:E63"/>
    <mergeCell ref="F62:F63"/>
    <mergeCell ref="G62:G63"/>
    <mergeCell ref="C68:C71"/>
    <mergeCell ref="B77:D77"/>
    <mergeCell ref="A78:G78"/>
    <mergeCell ref="A80:J80"/>
    <mergeCell ref="A119:J119"/>
    <mergeCell ref="H120:J120"/>
    <mergeCell ref="G120:G121"/>
    <mergeCell ref="F120:F121"/>
    <mergeCell ref="B120:B121"/>
    <mergeCell ref="B141:D141"/>
    <mergeCell ref="C81:C82"/>
    <mergeCell ref="B73:B75"/>
    <mergeCell ref="C64:C66"/>
    <mergeCell ref="D110:G110"/>
    <mergeCell ref="B264:D264"/>
    <mergeCell ref="B279:D279"/>
    <mergeCell ref="A206:A207"/>
    <mergeCell ref="B206:D207"/>
    <mergeCell ref="A97:G97"/>
    <mergeCell ref="H87:J87"/>
    <mergeCell ref="A90:G90"/>
    <mergeCell ref="F87:F88"/>
    <mergeCell ref="D108:G109"/>
    <mergeCell ref="A107:J107"/>
    <mergeCell ref="H108:J108"/>
    <mergeCell ref="A108:A109"/>
    <mergeCell ref="B110:B112"/>
    <mergeCell ref="A117:G117"/>
    <mergeCell ref="B18:D18"/>
    <mergeCell ref="A73:A75"/>
    <mergeCell ref="B42:B44"/>
    <mergeCell ref="A42:A44"/>
    <mergeCell ref="B37:D37"/>
    <mergeCell ref="A46:A48"/>
    <mergeCell ref="B274:D274"/>
    <mergeCell ref="E206:E207"/>
    <mergeCell ref="B230:D230"/>
    <mergeCell ref="B231:D231"/>
    <mergeCell ref="B236:D236"/>
    <mergeCell ref="B237:D237"/>
    <mergeCell ref="B238:D238"/>
    <mergeCell ref="B247:D247"/>
    <mergeCell ref="B248:D248"/>
    <mergeCell ref="B239:D239"/>
    <mergeCell ref="A68:A71"/>
    <mergeCell ref="B68:B71"/>
    <mergeCell ref="B100:B101"/>
    <mergeCell ref="C100:C101"/>
    <mergeCell ref="B115:B116"/>
    <mergeCell ref="A105:G105"/>
    <mergeCell ref="B49:D49"/>
    <mergeCell ref="A122:A128"/>
    <mergeCell ref="G139:G140"/>
    <mergeCell ref="D87:E88"/>
    <mergeCell ref="D89:E89"/>
    <mergeCell ref="A84:G84"/>
    <mergeCell ref="A81:A82"/>
    <mergeCell ref="B81:B82"/>
    <mergeCell ref="B113:B114"/>
    <mergeCell ref="F81:F82"/>
    <mergeCell ref="C73:C75"/>
    <mergeCell ref="A92:J92"/>
    <mergeCell ref="A93:A94"/>
    <mergeCell ref="B93:B94"/>
    <mergeCell ref="C93:C94"/>
    <mergeCell ref="D93:E94"/>
    <mergeCell ref="F93:F94"/>
    <mergeCell ref="F16:G16"/>
    <mergeCell ref="A17:G17"/>
    <mergeCell ref="B199:D199"/>
    <mergeCell ref="B152:D152"/>
    <mergeCell ref="D115:G115"/>
    <mergeCell ref="B102:B104"/>
    <mergeCell ref="D116:G116"/>
    <mergeCell ref="B142:D142"/>
    <mergeCell ref="G87:G88"/>
    <mergeCell ref="D104:E104"/>
    <mergeCell ref="A100:A101"/>
    <mergeCell ref="G100:G101"/>
    <mergeCell ref="F100:F101"/>
    <mergeCell ref="D100:E101"/>
    <mergeCell ref="D102:E102"/>
    <mergeCell ref="D95:E95"/>
    <mergeCell ref="D113:G113"/>
    <mergeCell ref="B178:D178"/>
    <mergeCell ref="D120:D121"/>
    <mergeCell ref="A170:J170"/>
    <mergeCell ref="A120:A121"/>
    <mergeCell ref="A129:A134"/>
    <mergeCell ref="G81:G82"/>
    <mergeCell ref="B76:D76"/>
    <mergeCell ref="D111:G111"/>
    <mergeCell ref="B95:B96"/>
    <mergeCell ref="A99:J99"/>
    <mergeCell ref="D96:E96"/>
    <mergeCell ref="G93:G94"/>
    <mergeCell ref="A87:A88"/>
    <mergeCell ref="B87:B88"/>
    <mergeCell ref="C87:C88"/>
    <mergeCell ref="B383:D383"/>
    <mergeCell ref="F376:F377"/>
    <mergeCell ref="G376:G377"/>
    <mergeCell ref="B407:D407"/>
    <mergeCell ref="B376:D377"/>
    <mergeCell ref="E376:E377"/>
    <mergeCell ref="B292:D292"/>
    <mergeCell ref="B408:D408"/>
    <mergeCell ref="B404:D404"/>
    <mergeCell ref="B278:D278"/>
    <mergeCell ref="B321:D321"/>
    <mergeCell ref="B314:D314"/>
    <mergeCell ref="B315:D315"/>
    <mergeCell ref="B271:D271"/>
    <mergeCell ref="B272:D272"/>
    <mergeCell ref="H93:J93"/>
    <mergeCell ref="H81:J81"/>
    <mergeCell ref="H139:J139"/>
    <mergeCell ref="H376:J376"/>
    <mergeCell ref="I215:J215"/>
    <mergeCell ref="I216:J216"/>
    <mergeCell ref="I217:J217"/>
    <mergeCell ref="I218:J218"/>
    <mergeCell ref="B308:D308"/>
    <mergeCell ref="B211:D211"/>
    <mergeCell ref="B216:D216"/>
    <mergeCell ref="B217:D217"/>
    <mergeCell ref="B218:D218"/>
    <mergeCell ref="B244:D244"/>
    <mergeCell ref="B222:D222"/>
    <mergeCell ref="B232:D232"/>
    <mergeCell ref="B139:D140"/>
    <mergeCell ref="A7:J7"/>
    <mergeCell ref="B227:D227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B495:D495"/>
    <mergeCell ref="B496:D496"/>
    <mergeCell ref="B268:D268"/>
    <mergeCell ref="B266:D266"/>
    <mergeCell ref="B291:D291"/>
    <mergeCell ref="B504:D504"/>
    <mergeCell ref="B505:D505"/>
    <mergeCell ref="B497:D497"/>
    <mergeCell ref="B500:D500"/>
    <mergeCell ref="B501:D501"/>
    <mergeCell ref="B502:D502"/>
    <mergeCell ref="B503:D503"/>
    <mergeCell ref="B498:D498"/>
    <mergeCell ref="B300:D300"/>
    <mergeCell ref="B330:D330"/>
    <mergeCell ref="B382:D382"/>
    <mergeCell ref="A1171:G1171"/>
    <mergeCell ref="F1197:G1197"/>
    <mergeCell ref="F1198:G1198"/>
    <mergeCell ref="F1199:G1199"/>
    <mergeCell ref="F1200:G1200"/>
    <mergeCell ref="F1201:G1201"/>
    <mergeCell ref="F1203:G1203"/>
    <mergeCell ref="F1204:G1204"/>
    <mergeCell ref="F1205:G1205"/>
    <mergeCell ref="F1206:G1206"/>
    <mergeCell ref="F1207:G1207"/>
    <mergeCell ref="F1208:G1208"/>
    <mergeCell ref="F1209:G1209"/>
    <mergeCell ref="F1210:G1210"/>
    <mergeCell ref="F1211:G1211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B972:D972"/>
  </mergeCells>
  <pageMargins left="0.35433070866141736" right="0.19685039370078741" top="0.43307086614173229" bottom="0.31496062992125984" header="0.31496062992125984" footer="0.19685039370078741"/>
  <pageSetup paperSize="9" scale="61" fitToHeight="9" orientation="portrait" r:id="rId1"/>
  <rowBreaks count="3" manualBreakCount="3">
    <brk id="185" max="9" man="1"/>
    <brk id="194" max="9" man="1"/>
    <brk id="37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33FF"/>
    <pageSetUpPr fitToPage="1"/>
  </sheetPr>
  <dimension ref="A1:M399"/>
  <sheetViews>
    <sheetView view="pageBreakPreview" topLeftCell="A352" zoomScale="90" zoomScaleSheetLayoutView="90" workbookViewId="0">
      <selection activeCell="A63" sqref="A63:G63"/>
    </sheetView>
  </sheetViews>
  <sheetFormatPr defaultColWidth="8.85546875" defaultRowHeight="15" x14ac:dyDescent="0.25"/>
  <cols>
    <col min="1" max="1" width="4.5703125" style="48" customWidth="1"/>
    <col min="2" max="2" width="8.85546875" style="48"/>
    <col min="3" max="3" width="18.7109375" style="48" customWidth="1"/>
    <col min="4" max="4" width="23.5703125" style="48" customWidth="1"/>
    <col min="5" max="5" width="12.140625" style="48" customWidth="1"/>
    <col min="6" max="6" width="15.7109375" style="48" customWidth="1"/>
    <col min="7" max="7" width="15.140625" style="48" customWidth="1"/>
    <col min="8" max="8" width="17.85546875" style="48" customWidth="1"/>
    <col min="9" max="9" width="17.140625" style="48" customWidth="1"/>
    <col min="10" max="10" width="16" style="48" customWidth="1"/>
    <col min="11" max="11" width="15.85546875" style="48" customWidth="1"/>
    <col min="12" max="12" width="16" style="48" customWidth="1"/>
    <col min="13" max="13" width="14" style="48" customWidth="1"/>
    <col min="14" max="16384" width="8.85546875" style="48"/>
  </cols>
  <sheetData>
    <row r="1" spans="1:10" x14ac:dyDescent="0.25">
      <c r="A1"/>
      <c r="B1"/>
      <c r="C1"/>
      <c r="D1"/>
      <c r="E1"/>
      <c r="F1"/>
      <c r="G1"/>
      <c r="H1"/>
      <c r="I1"/>
      <c r="J1"/>
    </row>
    <row r="2" spans="1:10" ht="19.149999999999999" customHeight="1" x14ac:dyDescent="0.3">
      <c r="A2"/>
      <c r="B2"/>
      <c r="C2" s="1577" t="s">
        <v>165</v>
      </c>
      <c r="D2" s="1577"/>
      <c r="E2" s="1577"/>
      <c r="F2" s="1577"/>
      <c r="G2" s="1577"/>
      <c r="H2" s="1577"/>
      <c r="I2" s="1577"/>
      <c r="J2" s="1578">
        <v>6</v>
      </c>
    </row>
    <row r="3" spans="1:10" ht="19.149999999999999" customHeight="1" x14ac:dyDescent="0.3">
      <c r="A3" s="37"/>
      <c r="B3" s="37"/>
      <c r="C3" s="105"/>
      <c r="D3" s="105"/>
      <c r="E3" s="114" t="s">
        <v>166</v>
      </c>
      <c r="F3" s="114" t="str">
        <f>'КФО 4'!F3</f>
        <v>20 26</v>
      </c>
      <c r="G3" s="106" t="s">
        <v>167</v>
      </c>
      <c r="H3" s="105"/>
      <c r="I3" s="105"/>
      <c r="J3" s="1579"/>
    </row>
    <row r="4" spans="1:10" ht="19.149999999999999" customHeight="1" x14ac:dyDescent="0.3">
      <c r="A4" s="37"/>
      <c r="B4" s="37"/>
      <c r="C4" s="105"/>
      <c r="D4" s="1577" t="str">
        <f>'КФО 4'!D4:H4</f>
        <v>и  плановый период   2027  -  2028 г.г.</v>
      </c>
      <c r="E4" s="1577"/>
      <c r="F4" s="1577"/>
      <c r="G4" s="1577"/>
      <c r="H4" s="1577"/>
      <c r="I4" s="105"/>
      <c r="J4"/>
    </row>
    <row r="5" spans="1:10" ht="18" customHeight="1" x14ac:dyDescent="0.3">
      <c r="A5" s="37"/>
      <c r="B5" s="1884" t="s">
        <v>451</v>
      </c>
      <c r="C5" s="1884"/>
      <c r="D5" s="1884"/>
      <c r="E5" s="1884"/>
      <c r="F5" s="1884"/>
      <c r="G5" s="1884"/>
      <c r="H5" s="1884"/>
      <c r="I5" s="1884"/>
      <c r="J5" s="1884"/>
    </row>
    <row r="6" spans="1:10" ht="1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21.95" customHeight="1" x14ac:dyDescent="0.25">
      <c r="A7" s="37"/>
      <c r="B7" s="37"/>
      <c r="C7" s="2092">
        <f>'КФО 4'!A7:I7</f>
        <v>0</v>
      </c>
      <c r="D7" s="2092"/>
      <c r="E7" s="2092"/>
      <c r="F7" s="2092"/>
      <c r="G7" s="2092"/>
      <c r="H7" s="2092"/>
      <c r="I7" s="2092"/>
      <c r="J7" s="37"/>
    </row>
    <row r="8" spans="1:10" ht="15.75" x14ac:dyDescent="0.25">
      <c r="A8" s="37"/>
      <c r="B8" s="37"/>
      <c r="C8" s="2093" t="s">
        <v>169</v>
      </c>
      <c r="D8" s="2093"/>
      <c r="E8" s="2093"/>
      <c r="F8" s="2093"/>
      <c r="G8" s="2093"/>
      <c r="H8" s="2093"/>
      <c r="I8" s="2093"/>
      <c r="J8" s="37"/>
    </row>
    <row r="9" spans="1:10" ht="15.95" customHeight="1" x14ac:dyDescent="0.25">
      <c r="A9" s="37"/>
      <c r="B9" s="37"/>
      <c r="C9" s="40"/>
      <c r="D9" s="40"/>
      <c r="E9" s="40"/>
      <c r="F9" s="40"/>
      <c r="G9" s="40"/>
      <c r="H9" s="40"/>
      <c r="I9" s="40"/>
      <c r="J9" s="37"/>
    </row>
    <row r="10" spans="1:10" ht="21.95" customHeight="1" x14ac:dyDescent="0.3">
      <c r="A10" s="37"/>
      <c r="B10" s="37"/>
      <c r="C10" s="41" t="s">
        <v>170</v>
      </c>
      <c r="D10" s="50"/>
      <c r="E10" s="51"/>
      <c r="F10" s="52"/>
      <c r="G10" s="53" t="s">
        <v>434</v>
      </c>
      <c r="H10" s="115" t="s">
        <v>171</v>
      </c>
      <c r="I10" s="50"/>
      <c r="J10" s="49"/>
    </row>
    <row r="11" spans="1:10" ht="15" customHeight="1" x14ac:dyDescent="0.25">
      <c r="A11" s="37"/>
      <c r="B11" s="37"/>
      <c r="C11" s="37"/>
      <c r="D11" s="37"/>
      <c r="E11" s="42" t="s">
        <v>196</v>
      </c>
      <c r="F11" s="42" t="s">
        <v>197</v>
      </c>
      <c r="G11" s="42" t="s">
        <v>198</v>
      </c>
      <c r="H11" s="37"/>
      <c r="I11" s="37"/>
      <c r="J11" s="37"/>
    </row>
    <row r="12" spans="1:10" ht="21.95" customHeight="1" x14ac:dyDescent="0.25">
      <c r="A12" s="1881" t="s">
        <v>99</v>
      </c>
      <c r="B12" s="1881"/>
      <c r="C12" s="1881"/>
      <c r="D12" s="1881"/>
      <c r="E12" s="1881"/>
      <c r="F12" s="1881"/>
      <c r="G12" s="1881"/>
      <c r="H12" s="1881"/>
      <c r="I12" s="1881"/>
      <c r="J12" s="1881"/>
    </row>
    <row r="13" spans="1:10" ht="21.95" customHeight="1" x14ac:dyDescent="0.25">
      <c r="A13" s="1698" t="s">
        <v>0</v>
      </c>
      <c r="B13" s="1698"/>
      <c r="C13" s="1698" t="s">
        <v>77</v>
      </c>
      <c r="D13" s="1698"/>
      <c r="E13" s="1698"/>
      <c r="F13" s="1698"/>
      <c r="G13" s="1698"/>
      <c r="H13" s="1698" t="s">
        <v>104</v>
      </c>
      <c r="I13" s="1698"/>
      <c r="J13" s="1698"/>
    </row>
    <row r="14" spans="1:10" ht="21.95" customHeight="1" x14ac:dyDescent="0.25">
      <c r="A14" s="1698"/>
      <c r="B14" s="1698"/>
      <c r="C14" s="1698"/>
      <c r="D14" s="1698"/>
      <c r="E14" s="1698"/>
      <c r="F14" s="1698"/>
      <c r="G14" s="1698"/>
      <c r="H14" s="44">
        <f>'КФО 4'!H14</f>
        <v>2026</v>
      </c>
      <c r="I14" s="44">
        <f>'КФО 4'!I14</f>
        <v>2027</v>
      </c>
      <c r="J14" s="44">
        <f>'КФО 4'!J14</f>
        <v>2028</v>
      </c>
    </row>
    <row r="15" spans="1:10" ht="21" customHeight="1" x14ac:dyDescent="0.25">
      <c r="A15" s="1972">
        <v>211</v>
      </c>
      <c r="B15" s="1972"/>
      <c r="C15" s="1973" t="s">
        <v>100</v>
      </c>
      <c r="D15" s="1974"/>
      <c r="E15" s="1974"/>
      <c r="F15" s="1974"/>
      <c r="G15" s="1975"/>
      <c r="H15" s="56"/>
      <c r="I15" s="56"/>
      <c r="J15" s="56"/>
    </row>
    <row r="16" spans="1:10" ht="21.95" customHeight="1" x14ac:dyDescent="0.25">
      <c r="A16" s="1637" t="s">
        <v>1</v>
      </c>
      <c r="B16" s="1638"/>
      <c r="C16" s="1638"/>
      <c r="D16" s="1638"/>
      <c r="E16" s="1638"/>
      <c r="F16" s="1638"/>
      <c r="G16" s="1639"/>
      <c r="H16" s="38">
        <f>H15</f>
        <v>0</v>
      </c>
      <c r="I16" s="38">
        <f t="shared" ref="I16:J16" si="0">I15</f>
        <v>0</v>
      </c>
      <c r="J16" s="38">
        <f t="shared" si="0"/>
        <v>0</v>
      </c>
    </row>
    <row r="17" spans="1:13" ht="19.5" customHeight="1" x14ac:dyDescent="0.25">
      <c r="B17" s="57" t="s">
        <v>79</v>
      </c>
      <c r="C17" s="57"/>
      <c r="D17" s="57"/>
    </row>
    <row r="18" spans="1:13" x14ac:dyDescent="0.25">
      <c r="A18" s="1889" t="s">
        <v>2</v>
      </c>
      <c r="B18" s="1889"/>
      <c r="C18" s="1889"/>
      <c r="D18" s="1889"/>
      <c r="E18" s="1889"/>
      <c r="F18" s="1889"/>
      <c r="G18" s="1889"/>
      <c r="H18" s="1889"/>
      <c r="I18" s="1889"/>
      <c r="J18" s="1889"/>
    </row>
    <row r="19" spans="1:13" ht="23.25" customHeight="1" x14ac:dyDescent="0.25">
      <c r="A19" s="1889"/>
      <c r="B19" s="1889"/>
      <c r="C19" s="1889"/>
      <c r="D19" s="1889"/>
      <c r="E19" s="1889"/>
      <c r="F19" s="1889"/>
      <c r="G19" s="1889"/>
      <c r="H19" s="1889"/>
      <c r="I19" s="1889"/>
      <c r="J19" s="1889"/>
    </row>
    <row r="20" spans="1:13" ht="21.95" customHeight="1" x14ac:dyDescent="0.25">
      <c r="A20" s="1698" t="s">
        <v>0</v>
      </c>
      <c r="B20" s="1698"/>
      <c r="C20" s="1698" t="s">
        <v>77</v>
      </c>
      <c r="D20" s="1698"/>
      <c r="E20" s="1698"/>
      <c r="F20" s="1698"/>
      <c r="G20" s="1698"/>
      <c r="H20" s="1698" t="s">
        <v>104</v>
      </c>
      <c r="I20" s="1698"/>
      <c r="J20" s="1698"/>
    </row>
    <row r="21" spans="1:13" ht="21.95" customHeight="1" x14ac:dyDescent="0.25">
      <c r="A21" s="1698"/>
      <c r="B21" s="1698"/>
      <c r="C21" s="1698"/>
      <c r="D21" s="1698"/>
      <c r="E21" s="1698"/>
      <c r="F21" s="1698"/>
      <c r="G21" s="1698"/>
      <c r="H21" s="55">
        <f>H14</f>
        <v>2026</v>
      </c>
      <c r="I21" s="55">
        <f>I14</f>
        <v>2027</v>
      </c>
      <c r="J21" s="55">
        <f>J14</f>
        <v>2028</v>
      </c>
    </row>
    <row r="22" spans="1:13" ht="21" customHeight="1" x14ac:dyDescent="0.25">
      <c r="A22" s="1972">
        <v>213</v>
      </c>
      <c r="B22" s="1972"/>
      <c r="C22" s="1973" t="s">
        <v>101</v>
      </c>
      <c r="D22" s="1974"/>
      <c r="E22" s="1974"/>
      <c r="F22" s="1974"/>
      <c r="G22" s="1975"/>
      <c r="H22" s="56"/>
      <c r="I22" s="56"/>
      <c r="J22" s="56"/>
      <c r="K22" s="58">
        <f>H15*30.2%</f>
        <v>0</v>
      </c>
      <c r="L22" s="58">
        <f>I15*30.2%</f>
        <v>0</v>
      </c>
      <c r="M22" s="58">
        <f>J15*30.2%</f>
        <v>0</v>
      </c>
    </row>
    <row r="23" spans="1:13" ht="21.95" customHeight="1" x14ac:dyDescent="0.25">
      <c r="A23" s="1637" t="s">
        <v>3</v>
      </c>
      <c r="B23" s="1638"/>
      <c r="C23" s="1638"/>
      <c r="D23" s="1638"/>
      <c r="E23" s="1638"/>
      <c r="F23" s="1638"/>
      <c r="G23" s="1639"/>
      <c r="H23" s="38">
        <f>H22</f>
        <v>0</v>
      </c>
      <c r="I23" s="38">
        <f t="shared" ref="I23:J23" si="1">I22</f>
        <v>0</v>
      </c>
      <c r="J23" s="38">
        <f t="shared" si="1"/>
        <v>0</v>
      </c>
    </row>
    <row r="25" spans="1:13" ht="21.95" customHeight="1" x14ac:dyDescent="0.25">
      <c r="A25" s="1970" t="s">
        <v>4</v>
      </c>
      <c r="B25" s="1970"/>
      <c r="C25" s="1970"/>
      <c r="D25" s="1970"/>
      <c r="E25" s="1970"/>
      <c r="F25" s="1970"/>
      <c r="G25" s="1970"/>
      <c r="H25" s="1970"/>
      <c r="I25" s="1970"/>
      <c r="J25" s="1970"/>
    </row>
    <row r="26" spans="1:13" ht="26.1" customHeight="1" x14ac:dyDescent="0.25">
      <c r="A26" s="1779" t="s">
        <v>106</v>
      </c>
      <c r="B26" s="1779" t="s">
        <v>0</v>
      </c>
      <c r="C26" s="1779" t="s">
        <v>105</v>
      </c>
      <c r="D26" s="1779" t="s">
        <v>77</v>
      </c>
      <c r="E26" s="1886" t="s">
        <v>49</v>
      </c>
      <c r="F26" s="1886" t="s">
        <v>87</v>
      </c>
      <c r="G26" s="1783" t="s">
        <v>110</v>
      </c>
      <c r="H26" s="1698" t="s">
        <v>104</v>
      </c>
      <c r="I26" s="1698"/>
      <c r="J26" s="1698"/>
    </row>
    <row r="27" spans="1:13" ht="50.25" customHeight="1" x14ac:dyDescent="0.25">
      <c r="A27" s="1780"/>
      <c r="B27" s="1780"/>
      <c r="C27" s="1780"/>
      <c r="D27" s="1780"/>
      <c r="E27" s="1886"/>
      <c r="F27" s="1886"/>
      <c r="G27" s="1783"/>
      <c r="H27" s="55">
        <f>H14</f>
        <v>2026</v>
      </c>
      <c r="I27" s="55">
        <f t="shared" ref="I27:J27" si="2">I14</f>
        <v>2027</v>
      </c>
      <c r="J27" s="55">
        <f t="shared" si="2"/>
        <v>2028</v>
      </c>
    </row>
    <row r="28" spans="1:13" ht="37.15" hidden="1" customHeight="1" x14ac:dyDescent="0.25">
      <c r="A28" s="1743">
        <v>1</v>
      </c>
      <c r="B28" s="1734">
        <v>212</v>
      </c>
      <c r="C28" s="1743" t="s">
        <v>5</v>
      </c>
      <c r="D28" s="10" t="s">
        <v>6</v>
      </c>
      <c r="E28" s="302"/>
      <c r="F28" s="302"/>
      <c r="G28" s="301"/>
      <c r="H28" s="88"/>
      <c r="I28" s="88"/>
      <c r="J28" s="88"/>
    </row>
    <row r="29" spans="1:13" ht="48.95" hidden="1" customHeight="1" x14ac:dyDescent="0.25">
      <c r="A29" s="1744"/>
      <c r="B29" s="1735"/>
      <c r="C29" s="1745"/>
      <c r="D29" s="310" t="s">
        <v>7</v>
      </c>
      <c r="E29" s="302"/>
      <c r="F29" s="302"/>
      <c r="G29" s="301"/>
      <c r="H29" s="88"/>
      <c r="I29" s="88"/>
      <c r="J29" s="88"/>
    </row>
    <row r="30" spans="1:13" ht="22.15" customHeight="1" x14ac:dyDescent="0.25">
      <c r="A30" s="307"/>
      <c r="B30" s="1726" t="s">
        <v>276</v>
      </c>
      <c r="C30" s="1726"/>
      <c r="D30" s="1726"/>
      <c r="E30" s="308"/>
      <c r="F30" s="308"/>
      <c r="G30" s="309"/>
      <c r="H30" s="218">
        <f>SUM(H28:H29)</f>
        <v>0</v>
      </c>
      <c r="I30" s="218">
        <f t="shared" ref="I30:J30" si="3">SUM(I28:I29)</f>
        <v>0</v>
      </c>
      <c r="J30" s="218">
        <f t="shared" si="3"/>
        <v>0</v>
      </c>
    </row>
    <row r="31" spans="1:13" ht="48.95" customHeight="1" x14ac:dyDescent="0.25">
      <c r="A31" s="1746">
        <v>2</v>
      </c>
      <c r="B31" s="1734">
        <v>222</v>
      </c>
      <c r="C31" s="1743" t="s">
        <v>8</v>
      </c>
      <c r="D31" s="10" t="s">
        <v>9</v>
      </c>
      <c r="E31" s="303"/>
      <c r="F31" s="303"/>
      <c r="G31" s="304"/>
      <c r="H31" s="305"/>
      <c r="I31" s="305"/>
      <c r="J31" s="305"/>
    </row>
    <row r="32" spans="1:13" ht="18" hidden="1" customHeight="1" x14ac:dyDescent="0.25">
      <c r="A32" s="1747"/>
      <c r="B32" s="1735"/>
      <c r="C32" s="1745"/>
      <c r="D32" s="59"/>
      <c r="E32" s="303"/>
      <c r="F32" s="303"/>
      <c r="G32" s="304"/>
      <c r="H32" s="305"/>
      <c r="I32" s="305"/>
      <c r="J32" s="305"/>
    </row>
    <row r="33" spans="1:10" ht="18" hidden="1" customHeight="1" x14ac:dyDescent="0.25">
      <c r="A33" s="1747"/>
      <c r="B33" s="1735"/>
      <c r="C33" s="1745"/>
      <c r="D33" s="59"/>
      <c r="E33" s="303"/>
      <c r="F33" s="303"/>
      <c r="G33" s="304"/>
      <c r="H33" s="305"/>
      <c r="I33" s="305"/>
      <c r="J33" s="305"/>
    </row>
    <row r="34" spans="1:10" ht="18" hidden="1" customHeight="1" x14ac:dyDescent="0.25">
      <c r="A34" s="1748"/>
      <c r="B34" s="1736"/>
      <c r="C34" s="1744"/>
      <c r="D34" s="59"/>
      <c r="E34" s="303"/>
      <c r="F34" s="303"/>
      <c r="G34" s="304"/>
      <c r="H34" s="305"/>
      <c r="I34" s="305"/>
      <c r="J34" s="305"/>
    </row>
    <row r="35" spans="1:10" ht="22.15" customHeight="1" x14ac:dyDescent="0.25">
      <c r="A35" s="307"/>
      <c r="B35" s="1726" t="s">
        <v>402</v>
      </c>
      <c r="C35" s="1726"/>
      <c r="D35" s="1726"/>
      <c r="E35" s="308"/>
      <c r="F35" s="308"/>
      <c r="G35" s="309"/>
      <c r="H35" s="218">
        <f>SUM(H31:H34)</f>
        <v>0</v>
      </c>
      <c r="I35" s="218">
        <f t="shared" ref="I35:J35" si="4">SUM(I31:I34)</f>
        <v>0</v>
      </c>
      <c r="J35" s="218">
        <f t="shared" si="4"/>
        <v>0</v>
      </c>
    </row>
    <row r="36" spans="1:10" ht="37.5" hidden="1" customHeight="1" x14ac:dyDescent="0.25">
      <c r="A36" s="1731">
        <v>3</v>
      </c>
      <c r="B36" s="1734">
        <v>226</v>
      </c>
      <c r="C36" s="1743" t="s">
        <v>10</v>
      </c>
      <c r="D36" s="10" t="s">
        <v>11</v>
      </c>
      <c r="E36" s="60"/>
      <c r="F36" s="56"/>
      <c r="G36" s="61"/>
      <c r="H36" s="56"/>
      <c r="I36" s="56"/>
      <c r="J36" s="56"/>
    </row>
    <row r="37" spans="1:10" ht="18" hidden="1" customHeight="1" x14ac:dyDescent="0.25">
      <c r="A37" s="1732"/>
      <c r="B37" s="1735"/>
      <c r="C37" s="1745"/>
      <c r="D37" s="59"/>
      <c r="E37" s="60"/>
      <c r="F37" s="56"/>
      <c r="G37" s="61"/>
      <c r="H37" s="56"/>
      <c r="I37" s="56"/>
      <c r="J37" s="56"/>
    </row>
    <row r="38" spans="1:10" ht="18" hidden="1" customHeight="1" x14ac:dyDescent="0.25">
      <c r="A38" s="1733"/>
      <c r="B38" s="1736"/>
      <c r="C38" s="1744"/>
      <c r="D38" s="59"/>
      <c r="E38" s="60"/>
      <c r="F38" s="56"/>
      <c r="G38" s="61"/>
      <c r="H38" s="56"/>
      <c r="I38" s="56"/>
      <c r="J38" s="56"/>
    </row>
    <row r="39" spans="1:10" ht="22.15" customHeight="1" x14ac:dyDescent="0.25">
      <c r="A39" s="307"/>
      <c r="B39" s="1726" t="s">
        <v>403</v>
      </c>
      <c r="C39" s="1726"/>
      <c r="D39" s="1726"/>
      <c r="E39" s="308"/>
      <c r="F39" s="308"/>
      <c r="G39" s="309"/>
      <c r="H39" s="218">
        <f>SUM(H36:H38)</f>
        <v>0</v>
      </c>
      <c r="I39" s="218">
        <f t="shared" ref="I39:J39" si="5">SUM(I36:I38)</f>
        <v>0</v>
      </c>
      <c r="J39" s="218">
        <f t="shared" si="5"/>
        <v>0</v>
      </c>
    </row>
    <row r="40" spans="1:10" ht="36.4" hidden="1" customHeight="1" x14ac:dyDescent="0.25">
      <c r="A40" s="1731">
        <v>4</v>
      </c>
      <c r="B40" s="1734">
        <v>262</v>
      </c>
      <c r="C40" s="1737" t="s">
        <v>406</v>
      </c>
      <c r="D40" s="10" t="s">
        <v>404</v>
      </c>
      <c r="E40" s="60"/>
      <c r="F40" s="56"/>
      <c r="G40" s="61"/>
      <c r="H40" s="56"/>
      <c r="I40" s="56"/>
      <c r="J40" s="56"/>
    </row>
    <row r="41" spans="1:10" ht="22.15" hidden="1" customHeight="1" x14ac:dyDescent="0.25">
      <c r="A41" s="1732"/>
      <c r="B41" s="1735"/>
      <c r="C41" s="1738"/>
      <c r="D41" s="59"/>
      <c r="E41" s="60"/>
      <c r="F41" s="56"/>
      <c r="G41" s="61"/>
      <c r="H41" s="56"/>
      <c r="I41" s="56"/>
      <c r="J41" s="56"/>
    </row>
    <row r="42" spans="1:10" ht="22.15" hidden="1" customHeight="1" x14ac:dyDescent="0.25">
      <c r="A42" s="1733"/>
      <c r="B42" s="1736"/>
      <c r="C42" s="1739"/>
      <c r="D42" s="59"/>
      <c r="E42" s="60"/>
      <c r="F42" s="56"/>
      <c r="G42" s="61"/>
      <c r="H42" s="56"/>
      <c r="I42" s="56"/>
      <c r="J42" s="56"/>
    </row>
    <row r="43" spans="1:10" ht="22.15" customHeight="1" x14ac:dyDescent="0.25">
      <c r="A43" s="307"/>
      <c r="B43" s="1726" t="s">
        <v>405</v>
      </c>
      <c r="C43" s="1726"/>
      <c r="D43" s="1726"/>
      <c r="E43" s="308"/>
      <c r="F43" s="308"/>
      <c r="G43" s="309"/>
      <c r="H43" s="218">
        <f>SUM(H40:H42)</f>
        <v>0</v>
      </c>
      <c r="I43" s="218">
        <f t="shared" ref="I43:J43" si="6">SUM(I40:I42)</f>
        <v>0</v>
      </c>
      <c r="J43" s="218">
        <f t="shared" si="6"/>
        <v>0</v>
      </c>
    </row>
    <row r="44" spans="1:10" ht="29.65" hidden="1" customHeight="1" x14ac:dyDescent="0.25">
      <c r="A44" s="1731">
        <v>5</v>
      </c>
      <c r="B44" s="1734">
        <v>266</v>
      </c>
      <c r="C44" s="1740" t="s">
        <v>407</v>
      </c>
      <c r="D44" s="311" t="s">
        <v>408</v>
      </c>
      <c r="E44" s="60"/>
      <c r="F44" s="56"/>
      <c r="G44" s="61"/>
      <c r="H44" s="56"/>
      <c r="I44" s="56"/>
      <c r="J44" s="56"/>
    </row>
    <row r="45" spans="1:10" ht="54" hidden="1" customHeight="1" x14ac:dyDescent="0.25">
      <c r="A45" s="1732"/>
      <c r="B45" s="1735"/>
      <c r="C45" s="1741"/>
      <c r="D45" s="10" t="s">
        <v>80</v>
      </c>
      <c r="E45" s="60"/>
      <c r="F45" s="56"/>
      <c r="G45" s="61"/>
      <c r="H45" s="56"/>
      <c r="I45" s="56"/>
      <c r="J45" s="56"/>
    </row>
    <row r="46" spans="1:10" ht="18" hidden="1" customHeight="1" x14ac:dyDescent="0.25">
      <c r="A46" s="1733"/>
      <c r="B46" s="1736"/>
      <c r="C46" s="1742"/>
      <c r="D46" s="59"/>
      <c r="E46" s="60"/>
      <c r="F46" s="56"/>
      <c r="G46" s="61"/>
      <c r="H46" s="56"/>
      <c r="I46" s="56"/>
      <c r="J46" s="56"/>
    </row>
    <row r="47" spans="1:10" ht="22.15" customHeight="1" x14ac:dyDescent="0.25">
      <c r="A47" s="307"/>
      <c r="B47" s="1726" t="s">
        <v>409</v>
      </c>
      <c r="C47" s="1726"/>
      <c r="D47" s="1726"/>
      <c r="E47" s="308"/>
      <c r="F47" s="308"/>
      <c r="G47" s="309"/>
      <c r="H47" s="218">
        <f>SUM(H44:H46)</f>
        <v>0</v>
      </c>
      <c r="I47" s="218">
        <f t="shared" ref="I47:J47" si="7">SUM(I44:I46)</f>
        <v>0</v>
      </c>
      <c r="J47" s="218">
        <f t="shared" si="7"/>
        <v>0</v>
      </c>
    </row>
    <row r="48" spans="1:10" ht="51.4" hidden="1" customHeight="1" x14ac:dyDescent="0.25">
      <c r="A48" s="1731">
        <v>6</v>
      </c>
      <c r="B48" s="1734">
        <v>290</v>
      </c>
      <c r="C48" s="1743" t="s">
        <v>12</v>
      </c>
      <c r="D48" s="10" t="s">
        <v>13</v>
      </c>
      <c r="E48" s="60"/>
      <c r="F48" s="56"/>
      <c r="G48" s="61"/>
      <c r="H48" s="56"/>
      <c r="I48" s="56"/>
      <c r="J48" s="56"/>
    </row>
    <row r="49" spans="1:11" ht="18" hidden="1" customHeight="1" x14ac:dyDescent="0.25">
      <c r="A49" s="1733"/>
      <c r="B49" s="1736"/>
      <c r="C49" s="1744"/>
      <c r="D49" s="59"/>
      <c r="E49" s="60"/>
      <c r="F49" s="56"/>
      <c r="G49" s="61"/>
      <c r="H49" s="56"/>
      <c r="I49" s="56"/>
      <c r="J49" s="56"/>
    </row>
    <row r="50" spans="1:11" ht="22.15" customHeight="1" x14ac:dyDescent="0.25">
      <c r="A50" s="307"/>
      <c r="B50" s="1726" t="s">
        <v>410</v>
      </c>
      <c r="C50" s="1726"/>
      <c r="D50" s="1726"/>
      <c r="E50" s="308"/>
      <c r="F50" s="308"/>
      <c r="G50" s="309"/>
      <c r="H50" s="218">
        <f>SUM(H48:H49)</f>
        <v>0</v>
      </c>
      <c r="I50" s="218">
        <f t="shared" ref="I50:J50" si="8">SUM(I48:I49)</f>
        <v>0</v>
      </c>
      <c r="J50" s="218">
        <f t="shared" si="8"/>
        <v>0</v>
      </c>
    </row>
    <row r="51" spans="1:11" ht="21.95" customHeight="1" x14ac:dyDescent="0.25">
      <c r="A51" s="1873" t="s">
        <v>14</v>
      </c>
      <c r="B51" s="1874"/>
      <c r="C51" s="1874"/>
      <c r="D51" s="1874"/>
      <c r="E51" s="1874"/>
      <c r="F51" s="1874"/>
      <c r="G51" s="1875"/>
      <c r="H51" s="8">
        <f>H30+H35+H39+H43+H47+H50</f>
        <v>0</v>
      </c>
      <c r="I51" s="8">
        <f t="shared" ref="I51:J51" si="9">I30+I35+I39+I43+I47+I50</f>
        <v>0</v>
      </c>
      <c r="J51" s="8">
        <f t="shared" si="9"/>
        <v>0</v>
      </c>
    </row>
    <row r="53" spans="1:11" ht="44.1" customHeight="1" x14ac:dyDescent="0.25">
      <c r="A53" s="1971" t="s">
        <v>107</v>
      </c>
      <c r="B53" s="1971"/>
      <c r="C53" s="1971"/>
      <c r="D53" s="1971"/>
      <c r="E53" s="1971"/>
      <c r="F53" s="1971"/>
      <c r="G53" s="1971"/>
      <c r="H53" s="1971"/>
      <c r="I53" s="1971"/>
      <c r="J53" s="1971"/>
    </row>
    <row r="54" spans="1:11" ht="26.1" customHeight="1" x14ac:dyDescent="0.25">
      <c r="A54" s="1779" t="s">
        <v>106</v>
      </c>
      <c r="B54" s="1779" t="s">
        <v>0</v>
      </c>
      <c r="C54" s="1779" t="s">
        <v>105</v>
      </c>
      <c r="D54" s="1779" t="s">
        <v>77</v>
      </c>
      <c r="E54" s="1886" t="s">
        <v>49</v>
      </c>
      <c r="F54" s="1886" t="s">
        <v>88</v>
      </c>
      <c r="G54" s="1783" t="s">
        <v>103</v>
      </c>
      <c r="H54" s="1698" t="s">
        <v>104</v>
      </c>
      <c r="I54" s="1698"/>
      <c r="J54" s="1698"/>
    </row>
    <row r="55" spans="1:11" ht="50.1" customHeight="1" x14ac:dyDescent="0.25">
      <c r="A55" s="1780"/>
      <c r="B55" s="1780"/>
      <c r="C55" s="1780"/>
      <c r="D55" s="1780"/>
      <c r="E55" s="1886"/>
      <c r="F55" s="1886"/>
      <c r="G55" s="1783"/>
      <c r="H55" s="55">
        <f>H14</f>
        <v>2026</v>
      </c>
      <c r="I55" s="55">
        <f t="shared" ref="I55:J55" si="10">I14</f>
        <v>2027</v>
      </c>
      <c r="J55" s="55">
        <f t="shared" si="10"/>
        <v>2028</v>
      </c>
    </row>
    <row r="56" spans="1:11" ht="52.7" hidden="1" customHeight="1" x14ac:dyDescent="0.25">
      <c r="A56" s="99">
        <v>1</v>
      </c>
      <c r="B56" s="100">
        <v>290</v>
      </c>
      <c r="C56" s="96" t="s">
        <v>12</v>
      </c>
      <c r="D56" s="59" t="s">
        <v>13</v>
      </c>
      <c r="E56" s="60"/>
      <c r="F56" s="56"/>
      <c r="G56" s="61"/>
      <c r="H56" s="56"/>
      <c r="I56" s="56"/>
      <c r="J56" s="56"/>
    </row>
    <row r="57" spans="1:11" ht="21.95" customHeight="1" x14ac:dyDescent="0.25">
      <c r="A57" s="1967" t="s">
        <v>15</v>
      </c>
      <c r="B57" s="1968"/>
      <c r="C57" s="1968"/>
      <c r="D57" s="1968"/>
      <c r="E57" s="1968"/>
      <c r="F57" s="1968"/>
      <c r="G57" s="1969"/>
      <c r="H57" s="62">
        <f>SUM(H56:H56)</f>
        <v>0</v>
      </c>
      <c r="I57" s="62">
        <f>SUM(I56:I56)</f>
        <v>0</v>
      </c>
      <c r="J57" s="62">
        <f>SUM(J56:J56)</f>
        <v>0</v>
      </c>
    </row>
    <row r="59" spans="1:11" ht="21.95" customHeight="1" x14ac:dyDescent="0.25">
      <c r="A59" s="1889" t="s">
        <v>16</v>
      </c>
      <c r="B59" s="1889"/>
      <c r="C59" s="1889"/>
      <c r="D59" s="1889"/>
      <c r="E59" s="1889"/>
      <c r="F59" s="1889"/>
      <c r="G59" s="1889"/>
      <c r="H59" s="1889"/>
      <c r="I59" s="1889"/>
      <c r="J59" s="1889"/>
    </row>
    <row r="60" spans="1:11" ht="26.1" customHeight="1" x14ac:dyDescent="0.25">
      <c r="A60" s="1779" t="s">
        <v>106</v>
      </c>
      <c r="B60" s="1779" t="s">
        <v>0</v>
      </c>
      <c r="C60" s="1779" t="s">
        <v>105</v>
      </c>
      <c r="D60" s="1779" t="s">
        <v>77</v>
      </c>
      <c r="E60" s="1886" t="s">
        <v>49</v>
      </c>
      <c r="F60" s="1886" t="s">
        <v>88</v>
      </c>
      <c r="G60" s="1783" t="s">
        <v>103</v>
      </c>
      <c r="H60" s="1698" t="s">
        <v>104</v>
      </c>
      <c r="I60" s="1698"/>
      <c r="J60" s="1698"/>
    </row>
    <row r="61" spans="1:11" ht="50.1" customHeight="1" x14ac:dyDescent="0.25">
      <c r="A61" s="1780"/>
      <c r="B61" s="1780"/>
      <c r="C61" s="1780"/>
      <c r="D61" s="1780"/>
      <c r="E61" s="1886"/>
      <c r="F61" s="1886"/>
      <c r="G61" s="1783"/>
      <c r="H61" s="55">
        <f>H14</f>
        <v>2026</v>
      </c>
      <c r="I61" s="55">
        <f t="shared" ref="I61:J61" si="11">I14</f>
        <v>2027</v>
      </c>
      <c r="J61" s="55">
        <f t="shared" si="11"/>
        <v>2028</v>
      </c>
      <c r="K61" s="48">
        <v>202</v>
      </c>
    </row>
    <row r="62" spans="1:11" ht="53.1" hidden="1" customHeight="1" x14ac:dyDescent="0.25">
      <c r="A62" s="99">
        <v>1</v>
      </c>
      <c r="B62" s="100">
        <v>290</v>
      </c>
      <c r="C62" s="96" t="s">
        <v>12</v>
      </c>
      <c r="D62" s="59" t="s">
        <v>17</v>
      </c>
      <c r="E62" s="60"/>
      <c r="F62" s="56"/>
      <c r="G62" s="61"/>
      <c r="H62" s="56"/>
      <c r="I62" s="56"/>
      <c r="J62" s="56"/>
    </row>
    <row r="63" spans="1:11" ht="21.95" customHeight="1" x14ac:dyDescent="0.25">
      <c r="A63" s="1870" t="s">
        <v>15</v>
      </c>
      <c r="B63" s="1871"/>
      <c r="C63" s="1871"/>
      <c r="D63" s="1871"/>
      <c r="E63" s="1871"/>
      <c r="F63" s="1871"/>
      <c r="G63" s="1872"/>
      <c r="H63" s="8">
        <f>SUM(H62:H62)</f>
        <v>0</v>
      </c>
      <c r="I63" s="8">
        <f>SUM(I62:I62)</f>
        <v>0</v>
      </c>
      <c r="J63" s="8">
        <f>SUM(J62:J62)</f>
        <v>0</v>
      </c>
    </row>
    <row r="65" spans="1:10" ht="50.1" customHeight="1" x14ac:dyDescent="0.25">
      <c r="A65" s="1966" t="s">
        <v>108</v>
      </c>
      <c r="B65" s="1966"/>
      <c r="C65" s="1966"/>
      <c r="D65" s="1966"/>
      <c r="E65" s="1966"/>
      <c r="F65" s="1966"/>
      <c r="G65" s="1966"/>
      <c r="H65" s="1966"/>
      <c r="I65" s="1966"/>
      <c r="J65" s="1966"/>
    </row>
    <row r="66" spans="1:10" ht="21.95" customHeight="1" x14ac:dyDescent="0.25">
      <c r="A66" s="1779" t="s">
        <v>106</v>
      </c>
      <c r="B66" s="1779" t="s">
        <v>0</v>
      </c>
      <c r="C66" s="1779" t="s">
        <v>105</v>
      </c>
      <c r="D66" s="1779" t="s">
        <v>77</v>
      </c>
      <c r="E66" s="1784"/>
      <c r="F66" s="1886" t="s">
        <v>35</v>
      </c>
      <c r="G66" s="1886" t="s">
        <v>89</v>
      </c>
      <c r="H66" s="1698" t="s">
        <v>104</v>
      </c>
      <c r="I66" s="1698"/>
      <c r="J66" s="1698"/>
    </row>
    <row r="67" spans="1:10" ht="21.95" customHeight="1" x14ac:dyDescent="0.25">
      <c r="A67" s="1780"/>
      <c r="B67" s="1780"/>
      <c r="C67" s="1780"/>
      <c r="D67" s="1964"/>
      <c r="E67" s="1965"/>
      <c r="F67" s="1886"/>
      <c r="G67" s="1886"/>
      <c r="H67" s="55">
        <f>H14</f>
        <v>2026</v>
      </c>
      <c r="I67" s="55">
        <f t="shared" ref="I67:J67" si="12">I14</f>
        <v>2027</v>
      </c>
      <c r="J67" s="55">
        <f t="shared" si="12"/>
        <v>2028</v>
      </c>
    </row>
    <row r="68" spans="1:10" ht="84.2" hidden="1" customHeight="1" x14ac:dyDescent="0.25">
      <c r="A68" s="99">
        <v>1</v>
      </c>
      <c r="B68" s="100">
        <v>290</v>
      </c>
      <c r="C68" s="96" t="s">
        <v>12</v>
      </c>
      <c r="D68" s="1962" t="s">
        <v>18</v>
      </c>
      <c r="E68" s="1963"/>
      <c r="F68" s="56"/>
      <c r="G68" s="61"/>
      <c r="H68" s="56"/>
      <c r="I68" s="56"/>
      <c r="J68" s="56"/>
    </row>
    <row r="69" spans="1:10" ht="21.95" customHeight="1" x14ac:dyDescent="0.25">
      <c r="A69" s="1637" t="s">
        <v>19</v>
      </c>
      <c r="B69" s="1638"/>
      <c r="C69" s="1638"/>
      <c r="D69" s="1638"/>
      <c r="E69" s="1638"/>
      <c r="F69" s="1638"/>
      <c r="G69" s="1639"/>
      <c r="H69" s="8">
        <f>SUM(H68:H68)</f>
        <v>0</v>
      </c>
      <c r="I69" s="8">
        <f>SUM(I68:I68)</f>
        <v>0</v>
      </c>
      <c r="J69" s="8">
        <f>SUM(J68:J68)</f>
        <v>0</v>
      </c>
    </row>
    <row r="71" spans="1:10" ht="21.95" customHeight="1" x14ac:dyDescent="0.25">
      <c r="A71" s="1889" t="s">
        <v>20</v>
      </c>
      <c r="B71" s="1889"/>
      <c r="C71" s="1889"/>
      <c r="D71" s="1889"/>
      <c r="E71" s="1889"/>
      <c r="F71" s="1889"/>
      <c r="G71" s="1889"/>
      <c r="H71" s="1889"/>
      <c r="I71" s="1889"/>
      <c r="J71" s="1958"/>
    </row>
    <row r="72" spans="1:10" ht="21.95" customHeight="1" x14ac:dyDescent="0.25">
      <c r="A72" s="1779" t="s">
        <v>106</v>
      </c>
      <c r="B72" s="1779" t="s">
        <v>0</v>
      </c>
      <c r="C72" s="1779" t="s">
        <v>105</v>
      </c>
      <c r="D72" s="1779" t="s">
        <v>77</v>
      </c>
      <c r="E72" s="1784"/>
      <c r="F72" s="1886" t="s">
        <v>21</v>
      </c>
      <c r="G72" s="1886" t="s">
        <v>22</v>
      </c>
      <c r="H72" s="1698" t="s">
        <v>104</v>
      </c>
      <c r="I72" s="1698"/>
      <c r="J72" s="1698"/>
    </row>
    <row r="73" spans="1:10" ht="23.25" customHeight="1" x14ac:dyDescent="0.25">
      <c r="A73" s="1780"/>
      <c r="B73" s="1780"/>
      <c r="C73" s="1780"/>
      <c r="D73" s="1964"/>
      <c r="E73" s="1965"/>
      <c r="F73" s="1886"/>
      <c r="G73" s="1886"/>
      <c r="H73" s="55">
        <f>H14</f>
        <v>2026</v>
      </c>
      <c r="I73" s="55">
        <f t="shared" ref="I73:J73" si="13">I14</f>
        <v>2027</v>
      </c>
      <c r="J73" s="55">
        <f t="shared" si="13"/>
        <v>2028</v>
      </c>
    </row>
    <row r="74" spans="1:10" ht="21.95" customHeight="1" x14ac:dyDescent="0.25">
      <c r="A74" s="16">
        <v>1</v>
      </c>
      <c r="B74" s="1734">
        <v>290</v>
      </c>
      <c r="C74" s="14" t="s">
        <v>12</v>
      </c>
      <c r="D74" s="1860" t="s">
        <v>23</v>
      </c>
      <c r="E74" s="1861"/>
      <c r="F74" s="63"/>
      <c r="G74" s="64">
        <f>'КФО 4'!G95</f>
        <v>2.1999999999999999E-2</v>
      </c>
      <c r="H74" s="56"/>
      <c r="I74" s="56"/>
      <c r="J74" s="56"/>
    </row>
    <row r="75" spans="1:10" ht="21.95" customHeight="1" x14ac:dyDescent="0.25">
      <c r="A75" s="16">
        <v>2</v>
      </c>
      <c r="B75" s="1736"/>
      <c r="C75" s="14" t="s">
        <v>12</v>
      </c>
      <c r="D75" s="1860" t="s">
        <v>24</v>
      </c>
      <c r="E75" s="1861"/>
      <c r="F75" s="56"/>
      <c r="G75" s="64" t="s">
        <v>109</v>
      </c>
      <c r="H75" s="56"/>
      <c r="I75" s="56"/>
      <c r="J75" s="56"/>
    </row>
    <row r="76" spans="1:10" ht="21.95" customHeight="1" x14ac:dyDescent="0.25">
      <c r="A76" s="1637" t="s">
        <v>25</v>
      </c>
      <c r="B76" s="1638"/>
      <c r="C76" s="1638"/>
      <c r="D76" s="1638"/>
      <c r="E76" s="1638"/>
      <c r="F76" s="1638"/>
      <c r="G76" s="1639"/>
      <c r="H76" s="8">
        <f>H74+H75</f>
        <v>0</v>
      </c>
      <c r="I76" s="8">
        <f t="shared" ref="I76:J76" si="14">I74+I75</f>
        <v>0</v>
      </c>
      <c r="J76" s="8">
        <f t="shared" si="14"/>
        <v>0</v>
      </c>
    </row>
    <row r="78" spans="1:10" ht="21.95" customHeight="1" x14ac:dyDescent="0.25">
      <c r="A78" s="1889" t="s">
        <v>26</v>
      </c>
      <c r="B78" s="1889"/>
      <c r="C78" s="1889"/>
      <c r="D78" s="1889"/>
      <c r="E78" s="1889"/>
      <c r="F78" s="1889"/>
      <c r="G78" s="1889"/>
      <c r="H78" s="1889"/>
      <c r="I78" s="1889"/>
      <c r="J78" s="1958"/>
    </row>
    <row r="79" spans="1:10" ht="21.95" customHeight="1" x14ac:dyDescent="0.25">
      <c r="A79" s="1779" t="s">
        <v>106</v>
      </c>
      <c r="B79" s="1779" t="s">
        <v>0</v>
      </c>
      <c r="C79" s="1779" t="s">
        <v>105</v>
      </c>
      <c r="D79" s="1781" t="s">
        <v>77</v>
      </c>
      <c r="E79" s="1781"/>
      <c r="F79" s="1960" t="s">
        <v>27</v>
      </c>
      <c r="G79" s="1832" t="s">
        <v>28</v>
      </c>
      <c r="H79" s="1698" t="s">
        <v>104</v>
      </c>
      <c r="I79" s="1698"/>
      <c r="J79" s="1698"/>
    </row>
    <row r="80" spans="1:10" ht="44.25" customHeight="1" x14ac:dyDescent="0.25">
      <c r="A80" s="1780"/>
      <c r="B80" s="1780"/>
      <c r="C80" s="1780"/>
      <c r="D80" s="1781"/>
      <c r="E80" s="1781"/>
      <c r="F80" s="1961"/>
      <c r="G80" s="1834"/>
      <c r="H80" s="55">
        <f>H14</f>
        <v>2026</v>
      </c>
      <c r="I80" s="55">
        <f t="shared" ref="I80:J80" si="15">I14</f>
        <v>2027</v>
      </c>
      <c r="J80" s="55">
        <f t="shared" si="15"/>
        <v>2028</v>
      </c>
    </row>
    <row r="81" spans="1:10" ht="21.95" customHeight="1" x14ac:dyDescent="0.25">
      <c r="A81" s="99">
        <v>1</v>
      </c>
      <c r="B81" s="1959">
        <v>290</v>
      </c>
      <c r="C81" s="96" t="s">
        <v>12</v>
      </c>
      <c r="D81" s="1688" t="s">
        <v>29</v>
      </c>
      <c r="E81" s="1688"/>
      <c r="F81" s="4"/>
      <c r="G81" s="2"/>
      <c r="H81" s="56"/>
      <c r="I81" s="56"/>
      <c r="J81" s="56"/>
    </row>
    <row r="82" spans="1:10" ht="35.85" customHeight="1" x14ac:dyDescent="0.25">
      <c r="A82" s="99">
        <v>2</v>
      </c>
      <c r="B82" s="1959"/>
      <c r="C82" s="96" t="s">
        <v>12</v>
      </c>
      <c r="D82" s="1856" t="s">
        <v>81</v>
      </c>
      <c r="E82" s="1857"/>
      <c r="F82" s="3" t="s">
        <v>30</v>
      </c>
      <c r="G82" s="1" t="s">
        <v>30</v>
      </c>
      <c r="H82" s="56"/>
      <c r="I82" s="56"/>
      <c r="J82" s="56"/>
    </row>
    <row r="83" spans="1:10" ht="21.95" customHeight="1" x14ac:dyDescent="0.25">
      <c r="A83" s="99">
        <v>3</v>
      </c>
      <c r="B83" s="1959"/>
      <c r="C83" s="96" t="s">
        <v>12</v>
      </c>
      <c r="D83" s="1660"/>
      <c r="E83" s="1662"/>
      <c r="F83" s="3" t="s">
        <v>30</v>
      </c>
      <c r="G83" s="1" t="s">
        <v>30</v>
      </c>
      <c r="H83" s="56"/>
      <c r="I83" s="56"/>
      <c r="J83" s="56"/>
    </row>
    <row r="84" spans="1:10" ht="21.95" customHeight="1" x14ac:dyDescent="0.25">
      <c r="A84" s="1637" t="s">
        <v>31</v>
      </c>
      <c r="B84" s="1638"/>
      <c r="C84" s="1638"/>
      <c r="D84" s="1638"/>
      <c r="E84" s="1638"/>
      <c r="F84" s="1638"/>
      <c r="G84" s="1639"/>
      <c r="H84" s="8">
        <f>SUM(H81:H83)</f>
        <v>0</v>
      </c>
      <c r="I84" s="8">
        <f t="shared" ref="I84:J84" si="16">SUM(I81:I83)</f>
        <v>0</v>
      </c>
      <c r="J84" s="8">
        <f t="shared" si="16"/>
        <v>0</v>
      </c>
    </row>
    <row r="86" spans="1:10" ht="21.95" customHeight="1" x14ac:dyDescent="0.25">
      <c r="A86" s="1889" t="s">
        <v>32</v>
      </c>
      <c r="B86" s="1889"/>
      <c r="C86" s="1889"/>
      <c r="D86" s="1889"/>
      <c r="E86" s="1889"/>
      <c r="F86" s="1889"/>
      <c r="G86" s="1889"/>
      <c r="H86" s="1889"/>
      <c r="I86" s="1889"/>
      <c r="J86" s="1958"/>
    </row>
    <row r="87" spans="1:10" ht="21.95" customHeight="1" x14ac:dyDescent="0.25">
      <c r="A87" s="1779" t="s">
        <v>106</v>
      </c>
      <c r="B87" s="1779" t="s">
        <v>0</v>
      </c>
      <c r="C87" s="1779" t="s">
        <v>105</v>
      </c>
      <c r="D87" s="1698" t="s">
        <v>77</v>
      </c>
      <c r="E87" s="1698"/>
      <c r="F87" s="1698"/>
      <c r="G87" s="1698"/>
      <c r="H87" s="1698" t="s">
        <v>104</v>
      </c>
      <c r="I87" s="1698"/>
      <c r="J87" s="1698"/>
    </row>
    <row r="88" spans="1:10" ht="21.95" customHeight="1" x14ac:dyDescent="0.25">
      <c r="A88" s="1780"/>
      <c r="B88" s="1780"/>
      <c r="C88" s="1780"/>
      <c r="D88" s="1698"/>
      <c r="E88" s="1698"/>
      <c r="F88" s="1698"/>
      <c r="G88" s="1698"/>
      <c r="H88" s="55">
        <f>H14</f>
        <v>2026</v>
      </c>
      <c r="I88" s="55">
        <f t="shared" ref="I88:J88" si="17">I14</f>
        <v>2027</v>
      </c>
      <c r="J88" s="55">
        <f t="shared" si="17"/>
        <v>2028</v>
      </c>
    </row>
    <row r="89" spans="1:10" ht="21.95" customHeight="1" x14ac:dyDescent="0.25">
      <c r="A89" s="99">
        <v>1</v>
      </c>
      <c r="B89" s="1829">
        <v>290</v>
      </c>
      <c r="C89" s="96" t="s">
        <v>12</v>
      </c>
      <c r="D89" s="1893" t="s">
        <v>97</v>
      </c>
      <c r="E89" s="1894"/>
      <c r="F89" s="1894"/>
      <c r="G89" s="1895"/>
      <c r="H89" s="56"/>
      <c r="I89" s="56"/>
      <c r="J89" s="56"/>
    </row>
    <row r="90" spans="1:10" ht="21.95" customHeight="1" x14ac:dyDescent="0.25">
      <c r="A90" s="99">
        <v>2</v>
      </c>
      <c r="B90" s="1831"/>
      <c r="C90" s="96" t="s">
        <v>12</v>
      </c>
      <c r="D90" s="1665"/>
      <c r="E90" s="1624"/>
      <c r="F90" s="1624"/>
      <c r="G90" s="1625"/>
      <c r="H90" s="56"/>
      <c r="I90" s="56"/>
      <c r="J90" s="56"/>
    </row>
    <row r="91" spans="1:10" ht="21.95" customHeight="1" x14ac:dyDescent="0.25">
      <c r="A91" s="1637" t="s">
        <v>33</v>
      </c>
      <c r="B91" s="1638"/>
      <c r="C91" s="1638"/>
      <c r="D91" s="1638"/>
      <c r="E91" s="1638"/>
      <c r="F91" s="1638"/>
      <c r="G91" s="1639"/>
      <c r="H91" s="8">
        <f>SUM(H89:H90)</f>
        <v>0</v>
      </c>
      <c r="I91" s="8">
        <f t="shared" ref="I91:J91" si="18">SUM(I89:I90)</f>
        <v>0</v>
      </c>
      <c r="J91" s="8">
        <f t="shared" si="18"/>
        <v>0</v>
      </c>
    </row>
    <row r="93" spans="1:10" ht="35.25" customHeight="1" x14ac:dyDescent="0.25">
      <c r="A93" s="1889" t="s">
        <v>34</v>
      </c>
      <c r="B93" s="1889"/>
      <c r="C93" s="1889"/>
      <c r="D93" s="1889"/>
      <c r="E93" s="1889"/>
      <c r="F93" s="1889"/>
      <c r="G93" s="1889"/>
      <c r="H93" s="1889"/>
      <c r="I93" s="1889"/>
      <c r="J93" s="1958"/>
    </row>
    <row r="94" spans="1:10" ht="28.5" customHeight="1" x14ac:dyDescent="0.25">
      <c r="A94" s="1779" t="s">
        <v>106</v>
      </c>
      <c r="B94" s="1781" t="s">
        <v>0</v>
      </c>
      <c r="C94" s="1781" t="s">
        <v>105</v>
      </c>
      <c r="D94" s="1698" t="s">
        <v>77</v>
      </c>
      <c r="E94" s="1781" t="s">
        <v>82</v>
      </c>
      <c r="F94" s="1782" t="s">
        <v>35</v>
      </c>
      <c r="G94" s="1783" t="s">
        <v>111</v>
      </c>
      <c r="H94" s="1698" t="s">
        <v>104</v>
      </c>
      <c r="I94" s="1698"/>
      <c r="J94" s="1698"/>
    </row>
    <row r="95" spans="1:10" ht="21.95" customHeight="1" x14ac:dyDescent="0.25">
      <c r="A95" s="1780"/>
      <c r="B95" s="1781"/>
      <c r="C95" s="1781"/>
      <c r="D95" s="1698"/>
      <c r="E95" s="1781"/>
      <c r="F95" s="1782"/>
      <c r="G95" s="1783"/>
      <c r="H95" s="55">
        <f>H14</f>
        <v>2026</v>
      </c>
      <c r="I95" s="55">
        <f t="shared" ref="I95:J95" si="19">I14</f>
        <v>2027</v>
      </c>
      <c r="J95" s="55">
        <f t="shared" si="19"/>
        <v>2028</v>
      </c>
    </row>
    <row r="96" spans="1:10" ht="29.65" customHeight="1" x14ac:dyDescent="0.25">
      <c r="A96" s="1946">
        <v>1</v>
      </c>
      <c r="B96" s="1829">
        <v>225</v>
      </c>
      <c r="C96" s="1832" t="s">
        <v>36</v>
      </c>
      <c r="D96" s="101" t="s">
        <v>37</v>
      </c>
      <c r="E96" s="102"/>
      <c r="F96" s="103"/>
      <c r="G96" s="104"/>
      <c r="H96" s="22" t="s">
        <v>30</v>
      </c>
      <c r="I96" s="22" t="s">
        <v>30</v>
      </c>
      <c r="J96" s="22" t="s">
        <v>30</v>
      </c>
    </row>
    <row r="97" spans="1:10" ht="21.95" customHeight="1" x14ac:dyDescent="0.25">
      <c r="A97" s="1947"/>
      <c r="B97" s="1830"/>
      <c r="C97" s="1833"/>
      <c r="D97" s="65"/>
      <c r="E97" s="66" t="s">
        <v>95</v>
      </c>
      <c r="F97" s="60"/>
      <c r="G97" s="107" t="e">
        <f>H97/F97</f>
        <v>#DIV/0!</v>
      </c>
      <c r="H97" s="56"/>
      <c r="I97" s="56"/>
      <c r="J97" s="56"/>
    </row>
    <row r="98" spans="1:10" ht="21.95" customHeight="1" x14ac:dyDescent="0.25">
      <c r="A98" s="1947"/>
      <c r="B98" s="1830"/>
      <c r="C98" s="1833"/>
      <c r="D98" s="65"/>
      <c r="E98" s="66" t="s">
        <v>95</v>
      </c>
      <c r="F98" s="60"/>
      <c r="G98" s="107" t="e">
        <f t="shared" ref="G98:G110" si="20">H98/F98</f>
        <v>#DIV/0!</v>
      </c>
      <c r="H98" s="56"/>
      <c r="I98" s="56"/>
      <c r="J98" s="56"/>
    </row>
    <row r="99" spans="1:10" ht="21.95" customHeight="1" x14ac:dyDescent="0.25">
      <c r="A99" s="1947"/>
      <c r="B99" s="1830"/>
      <c r="C99" s="1833"/>
      <c r="D99" s="65"/>
      <c r="E99" s="66" t="s">
        <v>95</v>
      </c>
      <c r="F99" s="60"/>
      <c r="G99" s="107" t="e">
        <f t="shared" si="20"/>
        <v>#DIV/0!</v>
      </c>
      <c r="H99" s="56"/>
      <c r="I99" s="56"/>
      <c r="J99" s="56"/>
    </row>
    <row r="100" spans="1:10" ht="21.95" customHeight="1" x14ac:dyDescent="0.25">
      <c r="A100" s="1947"/>
      <c r="B100" s="1830"/>
      <c r="C100" s="1833"/>
      <c r="D100" s="65"/>
      <c r="E100" s="66" t="s">
        <v>95</v>
      </c>
      <c r="F100" s="60"/>
      <c r="G100" s="107" t="e">
        <f t="shared" si="20"/>
        <v>#DIV/0!</v>
      </c>
      <c r="H100" s="56"/>
      <c r="I100" s="56"/>
      <c r="J100" s="56"/>
    </row>
    <row r="101" spans="1:10" ht="21.95" customHeight="1" x14ac:dyDescent="0.25">
      <c r="A101" s="1947"/>
      <c r="B101" s="1830"/>
      <c r="C101" s="1833"/>
      <c r="D101" s="65"/>
      <c r="E101" s="66" t="s">
        <v>95</v>
      </c>
      <c r="F101" s="60"/>
      <c r="G101" s="107" t="e">
        <f t="shared" si="20"/>
        <v>#DIV/0!</v>
      </c>
      <c r="H101" s="56"/>
      <c r="I101" s="56"/>
      <c r="J101" s="56"/>
    </row>
    <row r="102" spans="1:10" ht="21.95" customHeight="1" x14ac:dyDescent="0.25">
      <c r="A102" s="1947"/>
      <c r="B102" s="1830"/>
      <c r="C102" s="1833"/>
      <c r="D102" s="65"/>
      <c r="E102" s="66" t="s">
        <v>95</v>
      </c>
      <c r="F102" s="60"/>
      <c r="G102" s="107" t="e">
        <f t="shared" si="20"/>
        <v>#DIV/0!</v>
      </c>
      <c r="H102" s="56"/>
      <c r="I102" s="56"/>
      <c r="J102" s="56"/>
    </row>
    <row r="103" spans="1:10" ht="21.95" customHeight="1" x14ac:dyDescent="0.25">
      <c r="A103" s="1948"/>
      <c r="B103" s="1831"/>
      <c r="C103" s="1834"/>
      <c r="D103" s="1835" t="s">
        <v>344</v>
      </c>
      <c r="E103" s="1836"/>
      <c r="F103" s="1836"/>
      <c r="G103" s="1837"/>
      <c r="H103" s="218">
        <f>SUM(H97:H102)</f>
        <v>0</v>
      </c>
      <c r="I103" s="218">
        <f t="shared" ref="I103:J103" si="21">SUM(I97:I102)</f>
        <v>0</v>
      </c>
      <c r="J103" s="218">
        <f t="shared" si="21"/>
        <v>0</v>
      </c>
    </row>
    <row r="104" spans="1:10" ht="21.95" customHeight="1" x14ac:dyDescent="0.25">
      <c r="A104" s="1946">
        <v>2</v>
      </c>
      <c r="B104" s="1829">
        <v>226</v>
      </c>
      <c r="C104" s="1832" t="s">
        <v>10</v>
      </c>
      <c r="D104" s="65"/>
      <c r="E104" s="66" t="s">
        <v>95</v>
      </c>
      <c r="F104" s="60"/>
      <c r="G104" s="107" t="e">
        <f t="shared" si="20"/>
        <v>#DIV/0!</v>
      </c>
      <c r="H104" s="56"/>
      <c r="I104" s="56"/>
      <c r="J104" s="56"/>
    </row>
    <row r="105" spans="1:10" ht="21.95" customHeight="1" x14ac:dyDescent="0.25">
      <c r="A105" s="1947"/>
      <c r="B105" s="1830"/>
      <c r="C105" s="1833"/>
      <c r="D105" s="65"/>
      <c r="E105" s="66" t="s">
        <v>95</v>
      </c>
      <c r="F105" s="60"/>
      <c r="G105" s="107" t="e">
        <f t="shared" si="20"/>
        <v>#DIV/0!</v>
      </c>
      <c r="H105" s="56"/>
      <c r="I105" s="56"/>
      <c r="J105" s="56"/>
    </row>
    <row r="106" spans="1:10" ht="21.95" customHeight="1" x14ac:dyDescent="0.25">
      <c r="A106" s="1947"/>
      <c r="B106" s="1830"/>
      <c r="C106" s="1833"/>
      <c r="D106" s="65"/>
      <c r="E106" s="66" t="s">
        <v>95</v>
      </c>
      <c r="F106" s="60"/>
      <c r="G106" s="107" t="e">
        <f>H106/F106</f>
        <v>#DIV/0!</v>
      </c>
      <c r="H106" s="56"/>
      <c r="I106" s="56"/>
      <c r="J106" s="56"/>
    </row>
    <row r="107" spans="1:10" ht="21.95" customHeight="1" x14ac:dyDescent="0.25">
      <c r="A107" s="1947"/>
      <c r="B107" s="1830"/>
      <c r="C107" s="1833"/>
      <c r="D107" s="65"/>
      <c r="E107" s="66" t="s">
        <v>95</v>
      </c>
      <c r="F107" s="60"/>
      <c r="G107" s="107" t="e">
        <f t="shared" si="20"/>
        <v>#DIV/0!</v>
      </c>
      <c r="H107" s="56"/>
      <c r="I107" s="56"/>
      <c r="J107" s="56"/>
    </row>
    <row r="108" spans="1:10" ht="21.95" customHeight="1" x14ac:dyDescent="0.25">
      <c r="A108" s="1947"/>
      <c r="B108" s="1830"/>
      <c r="C108" s="1833"/>
      <c r="D108" s="65"/>
      <c r="E108" s="66" t="s">
        <v>95</v>
      </c>
      <c r="F108" s="60"/>
      <c r="G108" s="107" t="e">
        <f t="shared" si="20"/>
        <v>#DIV/0!</v>
      </c>
      <c r="H108" s="56"/>
      <c r="I108" s="56"/>
      <c r="J108" s="56"/>
    </row>
    <row r="109" spans="1:10" ht="21.95" customHeight="1" x14ac:dyDescent="0.25">
      <c r="A109" s="1947"/>
      <c r="B109" s="1830"/>
      <c r="C109" s="1833"/>
      <c r="D109" s="65"/>
      <c r="E109" s="66" t="s">
        <v>95</v>
      </c>
      <c r="F109" s="60"/>
      <c r="G109" s="107" t="e">
        <f t="shared" si="20"/>
        <v>#DIV/0!</v>
      </c>
      <c r="H109" s="56"/>
      <c r="I109" s="56"/>
      <c r="J109" s="56"/>
    </row>
    <row r="110" spans="1:10" ht="21.95" customHeight="1" x14ac:dyDescent="0.25">
      <c r="A110" s="1947"/>
      <c r="B110" s="1830"/>
      <c r="C110" s="1833"/>
      <c r="D110" s="65"/>
      <c r="E110" s="66" t="s">
        <v>95</v>
      </c>
      <c r="F110" s="60"/>
      <c r="G110" s="107" t="e">
        <f t="shared" si="20"/>
        <v>#DIV/0!</v>
      </c>
      <c r="H110" s="56"/>
      <c r="I110" s="56"/>
      <c r="J110" s="56"/>
    </row>
    <row r="111" spans="1:10" ht="21.95" customHeight="1" x14ac:dyDescent="0.25">
      <c r="A111" s="1948"/>
      <c r="B111" s="1831"/>
      <c r="C111" s="1834"/>
      <c r="D111" s="1835" t="s">
        <v>345</v>
      </c>
      <c r="E111" s="1836"/>
      <c r="F111" s="1836"/>
      <c r="G111" s="1837"/>
      <c r="H111" s="218">
        <f>SUM(H104:H110)</f>
        <v>0</v>
      </c>
      <c r="I111" s="218">
        <f t="shared" ref="I111:J111" si="22">SUM(I105:I110)</f>
        <v>0</v>
      </c>
      <c r="J111" s="218">
        <f t="shared" si="22"/>
        <v>0</v>
      </c>
    </row>
    <row r="112" spans="1:10" ht="22.5" customHeight="1" x14ac:dyDescent="0.25">
      <c r="A112" s="1637" t="s">
        <v>38</v>
      </c>
      <c r="B112" s="1638"/>
      <c r="C112" s="1638"/>
      <c r="D112" s="1638"/>
      <c r="E112" s="1638"/>
      <c r="F112" s="1638"/>
      <c r="G112" s="1639"/>
      <c r="H112" s="8">
        <f>H103+H111</f>
        <v>0</v>
      </c>
      <c r="I112" s="8">
        <f t="shared" ref="I112:J112" si="23">I103+I111</f>
        <v>0</v>
      </c>
      <c r="J112" s="8">
        <f t="shared" si="23"/>
        <v>0</v>
      </c>
    </row>
    <row r="113" spans="1:10" x14ac:dyDescent="0.25">
      <c r="A113" s="57"/>
      <c r="B113" s="57"/>
      <c r="C113" s="57"/>
      <c r="D113" s="57"/>
      <c r="E113" s="57"/>
      <c r="F113" s="57"/>
      <c r="G113" s="57"/>
    </row>
    <row r="114" spans="1:10" ht="30.95" customHeight="1" x14ac:dyDescent="0.25">
      <c r="A114" s="2094" t="s">
        <v>372</v>
      </c>
      <c r="B114" s="2094"/>
      <c r="C114" s="2094"/>
      <c r="D114" s="2094"/>
      <c r="E114" s="2094"/>
      <c r="F114" s="2094"/>
      <c r="G114" s="2094"/>
      <c r="H114" s="2094"/>
      <c r="I114" s="2094"/>
      <c r="J114" s="2094"/>
    </row>
    <row r="115" spans="1:10" ht="21.95" customHeight="1" x14ac:dyDescent="0.25">
      <c r="A115" s="1779" t="s">
        <v>106</v>
      </c>
      <c r="B115" s="1781" t="s">
        <v>0</v>
      </c>
      <c r="C115" s="1781" t="s">
        <v>105</v>
      </c>
      <c r="D115" s="1698" t="s">
        <v>77</v>
      </c>
      <c r="E115" s="1781" t="s">
        <v>82</v>
      </c>
      <c r="F115" s="1782" t="s">
        <v>35</v>
      </c>
      <c r="G115" s="1783" t="s">
        <v>111</v>
      </c>
      <c r="H115" s="1698" t="s">
        <v>104</v>
      </c>
      <c r="I115" s="1698"/>
      <c r="J115" s="1698"/>
    </row>
    <row r="116" spans="1:10" ht="29.25" customHeight="1" x14ac:dyDescent="0.25">
      <c r="A116" s="1780"/>
      <c r="B116" s="1781"/>
      <c r="C116" s="1781"/>
      <c r="D116" s="1698"/>
      <c r="E116" s="1781"/>
      <c r="F116" s="1782"/>
      <c r="G116" s="1783"/>
      <c r="H116" s="55">
        <f>H14</f>
        <v>2026</v>
      </c>
      <c r="I116" s="55">
        <f t="shared" ref="I116:J116" si="24">I14</f>
        <v>2027</v>
      </c>
      <c r="J116" s="55">
        <f t="shared" si="24"/>
        <v>2028</v>
      </c>
    </row>
    <row r="117" spans="1:10" ht="22.15" customHeight="1" x14ac:dyDescent="0.25">
      <c r="A117" s="1826">
        <v>1</v>
      </c>
      <c r="B117" s="1829">
        <v>226</v>
      </c>
      <c r="C117" s="1832" t="s">
        <v>10</v>
      </c>
      <c r="D117" s="276"/>
      <c r="E117" s="66" t="s">
        <v>95</v>
      </c>
      <c r="F117" s="60"/>
      <c r="G117" s="67" t="e">
        <f>H117/F117</f>
        <v>#DIV/0!</v>
      </c>
      <c r="H117" s="56"/>
      <c r="I117" s="56"/>
      <c r="J117" s="56"/>
    </row>
    <row r="118" spans="1:10" ht="22.15" hidden="1" customHeight="1" x14ac:dyDescent="0.25">
      <c r="A118" s="1827"/>
      <c r="B118" s="1830"/>
      <c r="C118" s="1833"/>
      <c r="D118" s="276"/>
      <c r="E118" s="66" t="s">
        <v>95</v>
      </c>
      <c r="F118" s="60"/>
      <c r="G118" s="67" t="e">
        <f t="shared" ref="G118:G120" si="25">H118/F118</f>
        <v>#DIV/0!</v>
      </c>
      <c r="H118" s="56"/>
      <c r="I118" s="56"/>
      <c r="J118" s="56"/>
    </row>
    <row r="119" spans="1:10" ht="22.15" hidden="1" customHeight="1" x14ac:dyDescent="0.25">
      <c r="A119" s="1827"/>
      <c r="B119" s="1830"/>
      <c r="C119" s="1833"/>
      <c r="D119" s="276"/>
      <c r="E119" s="66" t="s">
        <v>95</v>
      </c>
      <c r="F119" s="60"/>
      <c r="G119" s="67" t="e">
        <f t="shared" si="25"/>
        <v>#DIV/0!</v>
      </c>
      <c r="H119" s="56"/>
      <c r="I119" s="56"/>
      <c r="J119" s="56"/>
    </row>
    <row r="120" spans="1:10" ht="22.15" hidden="1" customHeight="1" x14ac:dyDescent="0.25">
      <c r="A120" s="1827"/>
      <c r="B120" s="1830"/>
      <c r="C120" s="1833"/>
      <c r="D120" s="276"/>
      <c r="E120" s="66" t="s">
        <v>95</v>
      </c>
      <c r="F120" s="60"/>
      <c r="G120" s="67" t="e">
        <f t="shared" si="25"/>
        <v>#DIV/0!</v>
      </c>
      <c r="H120" s="56"/>
      <c r="I120" s="56"/>
      <c r="J120" s="56"/>
    </row>
    <row r="121" spans="1:10" ht="22.15" customHeight="1" x14ac:dyDescent="0.25">
      <c r="A121" s="1828"/>
      <c r="B121" s="1831"/>
      <c r="C121" s="1834"/>
      <c r="D121" s="1835" t="s">
        <v>345</v>
      </c>
      <c r="E121" s="1836"/>
      <c r="F121" s="1836"/>
      <c r="G121" s="1837"/>
      <c r="H121" s="218">
        <f>SUM(H117:H120)</f>
        <v>0</v>
      </c>
      <c r="I121" s="218">
        <f t="shared" ref="I121:J121" si="26">SUM(I117:I120)</f>
        <v>0</v>
      </c>
      <c r="J121" s="218">
        <f t="shared" si="26"/>
        <v>0</v>
      </c>
    </row>
    <row r="122" spans="1:10" ht="22.15" customHeight="1" x14ac:dyDescent="0.25">
      <c r="A122" s="1826">
        <v>2</v>
      </c>
      <c r="B122" s="1829">
        <v>310</v>
      </c>
      <c r="C122" s="1832" t="s">
        <v>294</v>
      </c>
      <c r="D122" s="277"/>
      <c r="E122" s="66" t="s">
        <v>95</v>
      </c>
      <c r="F122" s="60"/>
      <c r="G122" s="67" t="e">
        <f>H122/F122</f>
        <v>#DIV/0!</v>
      </c>
      <c r="H122" s="56"/>
      <c r="I122" s="56"/>
      <c r="J122" s="56"/>
    </row>
    <row r="123" spans="1:10" ht="22.15" hidden="1" customHeight="1" x14ac:dyDescent="0.25">
      <c r="A123" s="1827"/>
      <c r="B123" s="1830"/>
      <c r="C123" s="1833"/>
      <c r="D123" s="277"/>
      <c r="E123" s="66" t="s">
        <v>95</v>
      </c>
      <c r="F123" s="60"/>
      <c r="G123" s="67" t="e">
        <f t="shared" ref="G123:G125" si="27">H123/F123</f>
        <v>#DIV/0!</v>
      </c>
      <c r="H123" s="56"/>
      <c r="I123" s="56"/>
      <c r="J123" s="56"/>
    </row>
    <row r="124" spans="1:10" ht="22.15" hidden="1" customHeight="1" x14ac:dyDescent="0.25">
      <c r="A124" s="1827"/>
      <c r="B124" s="1830"/>
      <c r="C124" s="1833"/>
      <c r="D124" s="277"/>
      <c r="E124" s="66" t="s">
        <v>95</v>
      </c>
      <c r="F124" s="60"/>
      <c r="G124" s="67" t="e">
        <f t="shared" si="27"/>
        <v>#DIV/0!</v>
      </c>
      <c r="H124" s="56"/>
      <c r="I124" s="56"/>
      <c r="J124" s="56"/>
    </row>
    <row r="125" spans="1:10" ht="22.15" hidden="1" customHeight="1" x14ac:dyDescent="0.25">
      <c r="A125" s="1827"/>
      <c r="B125" s="1830"/>
      <c r="C125" s="1833"/>
      <c r="D125" s="277"/>
      <c r="E125" s="66" t="s">
        <v>95</v>
      </c>
      <c r="F125" s="60"/>
      <c r="G125" s="67" t="e">
        <f t="shared" si="27"/>
        <v>#DIV/0!</v>
      </c>
      <c r="H125" s="56"/>
      <c r="I125" s="56"/>
      <c r="J125" s="56"/>
    </row>
    <row r="126" spans="1:10" ht="21.95" customHeight="1" x14ac:dyDescent="0.25">
      <c r="A126" s="1828"/>
      <c r="B126" s="1831"/>
      <c r="C126" s="1834"/>
      <c r="D126" s="1835" t="s">
        <v>373</v>
      </c>
      <c r="E126" s="1836"/>
      <c r="F126" s="1836"/>
      <c r="G126" s="1837"/>
      <c r="H126" s="218">
        <f>SUM(H122:H125)</f>
        <v>0</v>
      </c>
      <c r="I126" s="218">
        <f t="shared" ref="I126:J126" si="28">SUM(I122:I125)</f>
        <v>0</v>
      </c>
      <c r="J126" s="218">
        <f t="shared" si="28"/>
        <v>0</v>
      </c>
    </row>
    <row r="127" spans="1:10" ht="21.95" customHeight="1" x14ac:dyDescent="0.25">
      <c r="A127" s="1637" t="s">
        <v>275</v>
      </c>
      <c r="B127" s="1638"/>
      <c r="C127" s="1638"/>
      <c r="D127" s="1638"/>
      <c r="E127" s="1638"/>
      <c r="F127" s="1638"/>
      <c r="G127" s="1639"/>
      <c r="H127" s="8">
        <f>H121+H126</f>
        <v>0</v>
      </c>
      <c r="I127" s="8">
        <f t="shared" ref="I127:J127" si="29">I121+I126</f>
        <v>0</v>
      </c>
      <c r="J127" s="8">
        <f t="shared" si="29"/>
        <v>0</v>
      </c>
    </row>
    <row r="129" spans="1:10" ht="21.95" customHeight="1" x14ac:dyDescent="0.25">
      <c r="A129" s="1944" t="s">
        <v>112</v>
      </c>
      <c r="B129" s="1944"/>
      <c r="C129" s="1944"/>
      <c r="D129" s="1944"/>
      <c r="E129" s="1944"/>
      <c r="F129" s="1944"/>
      <c r="G129" s="1944"/>
      <c r="H129" s="1944"/>
      <c r="I129" s="1944"/>
      <c r="J129" s="1945"/>
    </row>
    <row r="130" spans="1:10" ht="21.95" customHeight="1" x14ac:dyDescent="0.25">
      <c r="B130" s="1919" t="s">
        <v>39</v>
      </c>
      <c r="C130" s="1919"/>
      <c r="D130" s="1919"/>
      <c r="E130" s="1919"/>
      <c r="F130" s="1919"/>
      <c r="G130" s="1919"/>
      <c r="H130" s="1919"/>
      <c r="I130" s="1919"/>
      <c r="J130" s="1919"/>
    </row>
    <row r="131" spans="1:10" ht="21.95" customHeight="1" x14ac:dyDescent="0.25">
      <c r="A131" s="1781" t="s">
        <v>106</v>
      </c>
      <c r="B131" s="1698" t="s">
        <v>113</v>
      </c>
      <c r="C131" s="1698"/>
      <c r="D131" s="1698"/>
      <c r="E131" s="1782" t="s">
        <v>90</v>
      </c>
      <c r="F131" s="1782" t="s">
        <v>91</v>
      </c>
      <c r="G131" s="1783" t="s">
        <v>114</v>
      </c>
      <c r="H131" s="1698" t="s">
        <v>104</v>
      </c>
      <c r="I131" s="1698"/>
      <c r="J131" s="1698"/>
    </row>
    <row r="132" spans="1:10" ht="27.75" customHeight="1" x14ac:dyDescent="0.25">
      <c r="A132" s="1781"/>
      <c r="B132" s="1698"/>
      <c r="C132" s="1698"/>
      <c r="D132" s="1698"/>
      <c r="E132" s="1782"/>
      <c r="F132" s="1782"/>
      <c r="G132" s="1783"/>
      <c r="H132" s="55">
        <f>H14</f>
        <v>2026</v>
      </c>
      <c r="I132" s="55">
        <f t="shared" ref="I132:J132" si="30">I14</f>
        <v>2027</v>
      </c>
      <c r="J132" s="55">
        <f t="shared" si="30"/>
        <v>2028</v>
      </c>
    </row>
    <row r="133" spans="1:10" ht="15.95" customHeight="1" x14ac:dyDescent="0.25">
      <c r="A133" s="68">
        <v>1</v>
      </c>
      <c r="B133" s="1887">
        <v>2</v>
      </c>
      <c r="C133" s="1887"/>
      <c r="D133" s="1887"/>
      <c r="E133" s="69">
        <v>3</v>
      </c>
      <c r="F133" s="69">
        <v>4</v>
      </c>
      <c r="G133" s="69">
        <v>5</v>
      </c>
      <c r="H133" s="97">
        <v>6</v>
      </c>
      <c r="I133" s="97">
        <v>7</v>
      </c>
      <c r="J133" s="97">
        <v>8</v>
      </c>
    </row>
    <row r="134" spans="1:10" ht="31.5" customHeight="1" x14ac:dyDescent="0.25">
      <c r="A134" s="16"/>
      <c r="B134" s="1940" t="s">
        <v>40</v>
      </c>
      <c r="C134" s="1941"/>
      <c r="D134" s="1942"/>
      <c r="E134" s="60"/>
      <c r="F134" s="60"/>
      <c r="G134" s="6" t="e">
        <f>H134/F134/E134</f>
        <v>#DIV/0!</v>
      </c>
      <c r="H134" s="56"/>
      <c r="I134" s="56"/>
      <c r="J134" s="56"/>
    </row>
    <row r="135" spans="1:10" ht="17.100000000000001" hidden="1" customHeight="1" x14ac:dyDescent="0.25">
      <c r="A135" s="16"/>
      <c r="B135" s="1896" t="s">
        <v>41</v>
      </c>
      <c r="C135" s="1897"/>
      <c r="D135" s="1898"/>
      <c r="E135" s="60"/>
      <c r="F135" s="60"/>
      <c r="G135" s="6" t="e">
        <f>H135/F135/E135</f>
        <v>#DIV/0!</v>
      </c>
      <c r="H135" s="56"/>
      <c r="I135" s="56"/>
      <c r="J135" s="56"/>
    </row>
    <row r="136" spans="1:10" ht="17.100000000000001" hidden="1" customHeight="1" x14ac:dyDescent="0.25">
      <c r="A136" s="16"/>
      <c r="B136" s="1896" t="s">
        <v>83</v>
      </c>
      <c r="C136" s="1897"/>
      <c r="D136" s="1898"/>
      <c r="E136" s="60"/>
      <c r="F136" s="60"/>
      <c r="G136" s="6" t="e">
        <f t="shared" ref="G136:G143" si="31">H136/F136/E136</f>
        <v>#DIV/0!</v>
      </c>
      <c r="H136" s="56"/>
      <c r="I136" s="56"/>
      <c r="J136" s="56"/>
    </row>
    <row r="137" spans="1:10" ht="17.100000000000001" hidden="1" customHeight="1" x14ac:dyDescent="0.25">
      <c r="A137" s="16"/>
      <c r="B137" s="1896" t="s">
        <v>43</v>
      </c>
      <c r="C137" s="1897"/>
      <c r="D137" s="1898"/>
      <c r="E137" s="60"/>
      <c r="F137" s="60"/>
      <c r="G137" s="6" t="e">
        <f t="shared" si="31"/>
        <v>#DIV/0!</v>
      </c>
      <c r="H137" s="56"/>
      <c r="I137" s="56"/>
      <c r="J137" s="56"/>
    </row>
    <row r="138" spans="1:10" ht="17.100000000000001" hidden="1" customHeight="1" x14ac:dyDescent="0.25">
      <c r="A138" s="16"/>
      <c r="B138" s="1896" t="s">
        <v>46</v>
      </c>
      <c r="C138" s="1897"/>
      <c r="D138" s="1898"/>
      <c r="E138" s="60"/>
      <c r="F138" s="60"/>
      <c r="G138" s="6" t="e">
        <f t="shared" si="31"/>
        <v>#DIV/0!</v>
      </c>
      <c r="H138" s="56"/>
      <c r="I138" s="56"/>
      <c r="J138" s="56"/>
    </row>
    <row r="139" spans="1:10" ht="17.100000000000001" hidden="1" customHeight="1" x14ac:dyDescent="0.25">
      <c r="A139" s="16"/>
      <c r="B139" s="1896" t="s">
        <v>84</v>
      </c>
      <c r="C139" s="1897"/>
      <c r="D139" s="1898"/>
      <c r="E139" s="60"/>
      <c r="F139" s="60"/>
      <c r="G139" s="6" t="e">
        <f t="shared" si="31"/>
        <v>#DIV/0!</v>
      </c>
      <c r="H139" s="56"/>
      <c r="I139" s="56"/>
      <c r="J139" s="56"/>
    </row>
    <row r="140" spans="1:10" ht="17.100000000000001" hidden="1" customHeight="1" x14ac:dyDescent="0.25">
      <c r="A140" s="16"/>
      <c r="B140" s="1896" t="s">
        <v>44</v>
      </c>
      <c r="C140" s="1897"/>
      <c r="D140" s="1898"/>
      <c r="E140" s="60"/>
      <c r="F140" s="60"/>
      <c r="G140" s="6" t="e">
        <f t="shared" si="31"/>
        <v>#DIV/0!</v>
      </c>
      <c r="H140" s="56"/>
      <c r="I140" s="56"/>
      <c r="J140" s="56"/>
    </row>
    <row r="141" spans="1:10" ht="17.100000000000001" hidden="1" customHeight="1" x14ac:dyDescent="0.25">
      <c r="A141" s="16"/>
      <c r="B141" s="1896" t="s">
        <v>42</v>
      </c>
      <c r="C141" s="1897"/>
      <c r="D141" s="1898"/>
      <c r="E141" s="60"/>
      <c r="F141" s="60"/>
      <c r="G141" s="6" t="e">
        <f t="shared" si="31"/>
        <v>#DIV/0!</v>
      </c>
      <c r="H141" s="56"/>
      <c r="I141" s="56"/>
      <c r="J141" s="56"/>
    </row>
    <row r="142" spans="1:10" ht="17.100000000000001" hidden="1" customHeight="1" x14ac:dyDescent="0.25">
      <c r="A142" s="16"/>
      <c r="B142" s="1896" t="s">
        <v>45</v>
      </c>
      <c r="C142" s="1897"/>
      <c r="D142" s="1898"/>
      <c r="E142" s="60"/>
      <c r="F142" s="60"/>
      <c r="G142" s="6" t="e">
        <f t="shared" si="31"/>
        <v>#DIV/0!</v>
      </c>
      <c r="H142" s="56"/>
      <c r="I142" s="56"/>
      <c r="J142" s="56"/>
    </row>
    <row r="143" spans="1:10" ht="17.100000000000001" hidden="1" customHeight="1" x14ac:dyDescent="0.25">
      <c r="A143" s="16"/>
      <c r="B143" s="1896"/>
      <c r="C143" s="1897"/>
      <c r="D143" s="1898"/>
      <c r="E143" s="60"/>
      <c r="F143" s="60"/>
      <c r="G143" s="6" t="e">
        <f t="shared" si="31"/>
        <v>#DIV/0!</v>
      </c>
      <c r="H143" s="56"/>
      <c r="I143" s="56"/>
      <c r="J143" s="56"/>
    </row>
    <row r="144" spans="1:10" ht="21.95" customHeight="1" x14ac:dyDescent="0.25">
      <c r="A144" s="1637" t="s">
        <v>47</v>
      </c>
      <c r="B144" s="1638"/>
      <c r="C144" s="1638"/>
      <c r="D144" s="1638"/>
      <c r="E144" s="1638"/>
      <c r="F144" s="1638"/>
      <c r="G144" s="1639"/>
      <c r="H144" s="8">
        <f>SUM(H134:H143)</f>
        <v>0</v>
      </c>
      <c r="I144" s="8">
        <f t="shared" ref="I144:J144" si="32">SUM(I134:I143)</f>
        <v>0</v>
      </c>
      <c r="J144" s="8">
        <f t="shared" si="32"/>
        <v>0</v>
      </c>
    </row>
    <row r="146" spans="1:10" ht="21.95" customHeight="1" x14ac:dyDescent="0.25">
      <c r="B146" s="1919" t="s">
        <v>48</v>
      </c>
      <c r="C146" s="1919"/>
      <c r="D146" s="1919"/>
      <c r="E146" s="1919"/>
      <c r="F146" s="1919"/>
      <c r="G146" s="1919"/>
      <c r="H146" s="1919"/>
      <c r="I146" s="1919"/>
      <c r="J146" s="1919"/>
    </row>
    <row r="147" spans="1:10" ht="21.95" customHeight="1" x14ac:dyDescent="0.25">
      <c r="A147" s="1781" t="s">
        <v>106</v>
      </c>
      <c r="B147" s="1698" t="s">
        <v>77</v>
      </c>
      <c r="C147" s="1698"/>
      <c r="D147" s="1698"/>
      <c r="E147" s="1782" t="s">
        <v>49</v>
      </c>
      <c r="F147" s="1782" t="s">
        <v>115</v>
      </c>
      <c r="G147" s="1943" t="s">
        <v>116</v>
      </c>
      <c r="H147" s="1698" t="s">
        <v>104</v>
      </c>
      <c r="I147" s="1698"/>
      <c r="J147" s="1698"/>
    </row>
    <row r="148" spans="1:10" ht="34.700000000000003" customHeight="1" x14ac:dyDescent="0.25">
      <c r="A148" s="1781"/>
      <c r="B148" s="1698"/>
      <c r="C148" s="1698"/>
      <c r="D148" s="1698"/>
      <c r="E148" s="1782"/>
      <c r="F148" s="1782"/>
      <c r="G148" s="1943"/>
      <c r="H148" s="55">
        <f>H14</f>
        <v>2026</v>
      </c>
      <c r="I148" s="55">
        <f t="shared" ref="I148:J148" si="33">I14</f>
        <v>2027</v>
      </c>
      <c r="J148" s="55">
        <f t="shared" si="33"/>
        <v>2028</v>
      </c>
    </row>
    <row r="149" spans="1:10" ht="15.95" customHeight="1" x14ac:dyDescent="0.25">
      <c r="A149" s="68">
        <v>1</v>
      </c>
      <c r="B149" s="1887">
        <v>2</v>
      </c>
      <c r="C149" s="1887"/>
      <c r="D149" s="1887"/>
      <c r="E149" s="69">
        <v>3</v>
      </c>
      <c r="F149" s="69">
        <v>4</v>
      </c>
      <c r="G149" s="69">
        <v>5</v>
      </c>
      <c r="H149" s="97">
        <v>6</v>
      </c>
      <c r="I149" s="97">
        <v>7</v>
      </c>
      <c r="J149" s="97">
        <v>8</v>
      </c>
    </row>
    <row r="150" spans="1:10" ht="17.100000000000001" hidden="1" customHeight="1" x14ac:dyDescent="0.25">
      <c r="A150" s="16"/>
      <c r="B150" s="1896" t="s">
        <v>50</v>
      </c>
      <c r="C150" s="1897"/>
      <c r="D150" s="1898"/>
      <c r="E150" s="60" t="s">
        <v>117</v>
      </c>
      <c r="F150" s="60"/>
      <c r="G150" s="61"/>
      <c r="H150" s="56"/>
      <c r="I150" s="56"/>
      <c r="J150" s="56"/>
    </row>
    <row r="151" spans="1:10" ht="17.100000000000001" hidden="1" customHeight="1" x14ac:dyDescent="0.25">
      <c r="A151" s="16"/>
      <c r="B151" s="1896" t="s">
        <v>51</v>
      </c>
      <c r="C151" s="1897"/>
      <c r="D151" s="1898"/>
      <c r="E151" s="60"/>
      <c r="F151" s="56" t="e">
        <f>H151/E151/G151</f>
        <v>#DIV/0!</v>
      </c>
      <c r="G151" s="61"/>
      <c r="H151" s="56"/>
      <c r="I151" s="56"/>
      <c r="J151" s="56"/>
    </row>
    <row r="152" spans="1:10" ht="33" hidden="1" customHeight="1" x14ac:dyDescent="0.25">
      <c r="A152" s="16"/>
      <c r="B152" s="1940" t="s">
        <v>9</v>
      </c>
      <c r="C152" s="1941"/>
      <c r="D152" s="1942"/>
      <c r="E152" s="60"/>
      <c r="F152" s="56" t="e">
        <f>H152/E152/G152</f>
        <v>#DIV/0!</v>
      </c>
      <c r="G152" s="61"/>
      <c r="H152" s="56"/>
      <c r="I152" s="56"/>
      <c r="J152" s="56"/>
    </row>
    <row r="153" spans="1:10" ht="21.95" customHeight="1" x14ac:dyDescent="0.25">
      <c r="A153" s="1637" t="s">
        <v>52</v>
      </c>
      <c r="B153" s="1638"/>
      <c r="C153" s="1638"/>
      <c r="D153" s="1638"/>
      <c r="E153" s="1638"/>
      <c r="F153" s="1638"/>
      <c r="G153" s="1639"/>
      <c r="H153" s="8">
        <f>SUM(H150:H152)</f>
        <v>0</v>
      </c>
      <c r="I153" s="8">
        <f>SUM(I150:I152)</f>
        <v>0</v>
      </c>
      <c r="J153" s="8">
        <f>SUM(J150:J152)</f>
        <v>0</v>
      </c>
    </row>
    <row r="155" spans="1:10" ht="21.95" customHeight="1" x14ac:dyDescent="0.25">
      <c r="B155" s="1919" t="s">
        <v>118</v>
      </c>
      <c r="C155" s="1919"/>
      <c r="D155" s="1919"/>
      <c r="E155" s="1919"/>
      <c r="F155" s="1919"/>
      <c r="G155" s="1919"/>
      <c r="H155" s="1919"/>
      <c r="I155" s="1919"/>
      <c r="J155" s="1919"/>
    </row>
    <row r="156" spans="1:10" ht="21.95" customHeight="1" x14ac:dyDescent="0.25">
      <c r="A156" s="1781" t="s">
        <v>106</v>
      </c>
      <c r="B156" s="1698" t="s">
        <v>77</v>
      </c>
      <c r="C156" s="1698"/>
      <c r="D156" s="1698"/>
      <c r="E156" s="1781" t="s">
        <v>82</v>
      </c>
      <c r="F156" s="1783" t="s">
        <v>78</v>
      </c>
      <c r="G156" s="1783" t="s">
        <v>85</v>
      </c>
      <c r="H156" s="1698" t="s">
        <v>104</v>
      </c>
      <c r="I156" s="1698"/>
      <c r="J156" s="1698"/>
    </row>
    <row r="157" spans="1:10" ht="29.25" customHeight="1" x14ac:dyDescent="0.25">
      <c r="A157" s="1781"/>
      <c r="B157" s="1698"/>
      <c r="C157" s="1698"/>
      <c r="D157" s="1698"/>
      <c r="E157" s="1781"/>
      <c r="F157" s="1783"/>
      <c r="G157" s="1783"/>
      <c r="H157" s="55">
        <f>H14</f>
        <v>2026</v>
      </c>
      <c r="I157" s="55">
        <f t="shared" ref="I157:J157" si="34">I14</f>
        <v>2027</v>
      </c>
      <c r="J157" s="55">
        <f t="shared" si="34"/>
        <v>2028</v>
      </c>
    </row>
    <row r="158" spans="1:10" ht="15.95" customHeight="1" x14ac:dyDescent="0.25">
      <c r="A158" s="68">
        <v>1</v>
      </c>
      <c r="B158" s="1887">
        <v>2</v>
      </c>
      <c r="C158" s="1887"/>
      <c r="D158" s="1887"/>
      <c r="E158" s="69">
        <v>3</v>
      </c>
      <c r="F158" s="69">
        <v>4</v>
      </c>
      <c r="G158" s="69">
        <v>5</v>
      </c>
      <c r="H158" s="97">
        <v>6</v>
      </c>
      <c r="I158" s="97">
        <v>7</v>
      </c>
      <c r="J158" s="97">
        <v>8</v>
      </c>
    </row>
    <row r="159" spans="1:10" ht="23.1" hidden="1" customHeight="1" x14ac:dyDescent="0.25">
      <c r="A159" s="16">
        <v>1</v>
      </c>
      <c r="B159" s="1723" t="s">
        <v>53</v>
      </c>
      <c r="C159" s="1724"/>
      <c r="D159" s="1725"/>
      <c r="E159" s="211" t="s">
        <v>54</v>
      </c>
      <c r="F159" s="56" t="e">
        <f>H159/G159</f>
        <v>#DIV/0!</v>
      </c>
      <c r="G159" s="56"/>
      <c r="H159" s="56"/>
      <c r="I159" s="56"/>
      <c r="J159" s="56"/>
    </row>
    <row r="160" spans="1:10" ht="23.1" hidden="1" customHeight="1" x14ac:dyDescent="0.25">
      <c r="A160" s="16">
        <v>2</v>
      </c>
      <c r="B160" s="1723" t="s">
        <v>119</v>
      </c>
      <c r="C160" s="1724"/>
      <c r="D160" s="1725"/>
      <c r="E160" s="211" t="s">
        <v>55</v>
      </c>
      <c r="F160" s="56" t="e">
        <f t="shared" ref="F160:F162" si="35">H160/G160</f>
        <v>#DIV/0!</v>
      </c>
      <c r="G160" s="56"/>
      <c r="H160" s="56"/>
      <c r="I160" s="56"/>
      <c r="J160" s="56"/>
    </row>
    <row r="161" spans="1:10" ht="23.1" hidden="1" customHeight="1" x14ac:dyDescent="0.25">
      <c r="A161" s="16">
        <v>3</v>
      </c>
      <c r="B161" s="1723" t="s">
        <v>56</v>
      </c>
      <c r="C161" s="1724"/>
      <c r="D161" s="1725"/>
      <c r="E161" s="211" t="s">
        <v>55</v>
      </c>
      <c r="F161" s="56" t="e">
        <f t="shared" si="35"/>
        <v>#DIV/0!</v>
      </c>
      <c r="G161" s="56"/>
      <c r="H161" s="56"/>
      <c r="I161" s="56"/>
      <c r="J161" s="56"/>
    </row>
    <row r="162" spans="1:10" ht="23.1" hidden="1" customHeight="1" x14ac:dyDescent="0.25">
      <c r="A162" s="16">
        <v>4</v>
      </c>
      <c r="B162" s="1692" t="s">
        <v>57</v>
      </c>
      <c r="C162" s="1693"/>
      <c r="D162" s="1694"/>
      <c r="E162" s="212" t="s">
        <v>58</v>
      </c>
      <c r="F162" s="56" t="e">
        <f t="shared" si="35"/>
        <v>#DIV/0!</v>
      </c>
      <c r="G162" s="56"/>
      <c r="H162" s="56"/>
      <c r="I162" s="56"/>
      <c r="J162" s="56"/>
    </row>
    <row r="163" spans="1:10" ht="21.95" customHeight="1" x14ac:dyDescent="0.25">
      <c r="A163" s="1637" t="s">
        <v>59</v>
      </c>
      <c r="B163" s="1638"/>
      <c r="C163" s="1638"/>
      <c r="D163" s="1638"/>
      <c r="E163" s="1638"/>
      <c r="F163" s="1638"/>
      <c r="G163" s="1639"/>
      <c r="H163" s="8">
        <f>SUM(H159:H162)</f>
        <v>0</v>
      </c>
      <c r="I163" s="8">
        <f>SUM(I159:I162)</f>
        <v>0</v>
      </c>
      <c r="J163" s="8">
        <f>SUM(J159:J162)</f>
        <v>0</v>
      </c>
    </row>
    <row r="165" spans="1:10" ht="21.95" customHeight="1" x14ac:dyDescent="0.25">
      <c r="B165" s="1919" t="s">
        <v>120</v>
      </c>
      <c r="C165" s="1919"/>
      <c r="D165" s="1919"/>
      <c r="E165" s="1919"/>
      <c r="F165" s="1919"/>
      <c r="G165" s="1919"/>
      <c r="H165" s="1919"/>
      <c r="I165" s="1919"/>
      <c r="J165" s="1919"/>
    </row>
    <row r="166" spans="1:10" ht="23.1" customHeight="1" x14ac:dyDescent="0.25">
      <c r="A166" s="1781" t="s">
        <v>106</v>
      </c>
      <c r="B166" s="1698" t="s">
        <v>77</v>
      </c>
      <c r="C166" s="1698"/>
      <c r="D166" s="1698"/>
      <c r="E166" s="1782" t="s">
        <v>122</v>
      </c>
      <c r="F166" s="1939" t="s">
        <v>86</v>
      </c>
      <c r="G166" s="1939" t="s">
        <v>123</v>
      </c>
      <c r="H166" s="1698" t="s">
        <v>104</v>
      </c>
      <c r="I166" s="1698"/>
      <c r="J166" s="1698"/>
    </row>
    <row r="167" spans="1:10" ht="23.1" customHeight="1" x14ac:dyDescent="0.25">
      <c r="A167" s="1781"/>
      <c r="B167" s="1698"/>
      <c r="C167" s="1698"/>
      <c r="D167" s="1698"/>
      <c r="E167" s="1782"/>
      <c r="F167" s="1939"/>
      <c r="G167" s="1939"/>
      <c r="H167" s="55">
        <f>H14</f>
        <v>2026</v>
      </c>
      <c r="I167" s="55">
        <f t="shared" ref="I167:J167" si="36">I14</f>
        <v>2027</v>
      </c>
      <c r="J167" s="55">
        <f t="shared" si="36"/>
        <v>2028</v>
      </c>
    </row>
    <row r="168" spans="1:10" ht="15.95" customHeight="1" x14ac:dyDescent="0.25">
      <c r="A168" s="68">
        <v>1</v>
      </c>
      <c r="B168" s="1887">
        <v>2</v>
      </c>
      <c r="C168" s="1887"/>
      <c r="D168" s="1887"/>
      <c r="E168" s="69">
        <v>3</v>
      </c>
      <c r="F168" s="69">
        <v>4</v>
      </c>
      <c r="G168" s="69">
        <v>5</v>
      </c>
      <c r="H168" s="97">
        <v>6</v>
      </c>
      <c r="I168" s="97">
        <v>7</v>
      </c>
      <c r="J168" s="97">
        <v>8</v>
      </c>
    </row>
    <row r="169" spans="1:10" ht="20.25" hidden="1" customHeight="1" x14ac:dyDescent="0.25">
      <c r="A169" s="99">
        <v>1</v>
      </c>
      <c r="B169" s="1896" t="s">
        <v>60</v>
      </c>
      <c r="C169" s="1897"/>
      <c r="D169" s="1898"/>
      <c r="E169" s="71"/>
      <c r="F169" s="56" t="e">
        <f>H169/G169</f>
        <v>#DIV/0!</v>
      </c>
      <c r="G169" s="56"/>
      <c r="H169" s="56"/>
      <c r="I169" s="56"/>
      <c r="J169" s="56"/>
    </row>
    <row r="170" spans="1:10" ht="20.25" hidden="1" customHeight="1" x14ac:dyDescent="0.25">
      <c r="A170" s="99">
        <v>2</v>
      </c>
      <c r="B170" s="1896" t="s">
        <v>121</v>
      </c>
      <c r="C170" s="1897"/>
      <c r="D170" s="1898"/>
      <c r="E170" s="71"/>
      <c r="F170" s="56" t="e">
        <f t="shared" ref="F170" si="37">H170/G170</f>
        <v>#DIV/0!</v>
      </c>
      <c r="G170" s="56"/>
      <c r="H170" s="56"/>
      <c r="I170" s="56"/>
      <c r="J170" s="56"/>
    </row>
    <row r="171" spans="1:10" ht="21.95" customHeight="1" x14ac:dyDescent="0.25">
      <c r="A171" s="1637" t="s">
        <v>61</v>
      </c>
      <c r="B171" s="1638"/>
      <c r="C171" s="1638"/>
      <c r="D171" s="1638"/>
      <c r="E171" s="1638"/>
      <c r="F171" s="1638"/>
      <c r="G171" s="1639"/>
      <c r="H171" s="8">
        <f>SUM(H169:H170)</f>
        <v>0</v>
      </c>
      <c r="I171" s="8">
        <f>SUM(I169:I170)</f>
        <v>0</v>
      </c>
      <c r="J171" s="8">
        <f>SUM(J169:J170)</f>
        <v>0</v>
      </c>
    </row>
    <row r="173" spans="1:10" ht="21.95" customHeight="1" x14ac:dyDescent="0.25">
      <c r="B173" s="1919" t="s">
        <v>138</v>
      </c>
      <c r="C173" s="1919"/>
      <c r="D173" s="1919"/>
      <c r="E173" s="1919"/>
      <c r="F173" s="1919"/>
      <c r="G173" s="1919"/>
      <c r="H173" s="1919"/>
      <c r="I173" s="1919"/>
      <c r="J173" s="1919"/>
    </row>
    <row r="174" spans="1:10" ht="23.1" customHeight="1" x14ac:dyDescent="0.25">
      <c r="A174" s="1779" t="s">
        <v>106</v>
      </c>
      <c r="B174" s="1927" t="s">
        <v>77</v>
      </c>
      <c r="C174" s="1928"/>
      <c r="D174" s="1929"/>
      <c r="E174" s="1781" t="s">
        <v>82</v>
      </c>
      <c r="F174" s="1782" t="s">
        <v>35</v>
      </c>
      <c r="G174" s="1783" t="s">
        <v>111</v>
      </c>
      <c r="H174" s="1698" t="s">
        <v>104</v>
      </c>
      <c r="I174" s="1698"/>
      <c r="J174" s="1698"/>
    </row>
    <row r="175" spans="1:10" ht="23.1" customHeight="1" x14ac:dyDescent="0.25">
      <c r="A175" s="1780"/>
      <c r="B175" s="1930"/>
      <c r="C175" s="1931"/>
      <c r="D175" s="1932"/>
      <c r="E175" s="1781"/>
      <c r="F175" s="1782"/>
      <c r="G175" s="1783"/>
      <c r="H175" s="55">
        <f>H14</f>
        <v>2026</v>
      </c>
      <c r="I175" s="55">
        <f t="shared" ref="I175:J175" si="38">I14</f>
        <v>2027</v>
      </c>
      <c r="J175" s="55">
        <f t="shared" si="38"/>
        <v>2028</v>
      </c>
    </row>
    <row r="176" spans="1:10" ht="15.95" customHeight="1" x14ac:dyDescent="0.25">
      <c r="A176" s="68">
        <v>1</v>
      </c>
      <c r="B176" s="1887">
        <v>2</v>
      </c>
      <c r="C176" s="1887"/>
      <c r="D176" s="1887"/>
      <c r="E176" s="69">
        <v>3</v>
      </c>
      <c r="F176" s="69">
        <v>4</v>
      </c>
      <c r="G176" s="69">
        <v>5</v>
      </c>
      <c r="H176" s="97">
        <v>6</v>
      </c>
      <c r="I176" s="97">
        <v>7</v>
      </c>
      <c r="J176" s="97">
        <v>8</v>
      </c>
    </row>
    <row r="177" spans="1:10" ht="30.95" customHeight="1" x14ac:dyDescent="0.25">
      <c r="A177" s="18">
        <v>1</v>
      </c>
      <c r="B177" s="1820" t="s">
        <v>62</v>
      </c>
      <c r="C177" s="1821"/>
      <c r="D177" s="1822"/>
      <c r="E177" s="19" t="s">
        <v>117</v>
      </c>
      <c r="F177" s="20" t="s">
        <v>117</v>
      </c>
      <c r="G177" s="21" t="s">
        <v>117</v>
      </c>
      <c r="H177" s="74">
        <f>SUM(H178:H188)</f>
        <v>0</v>
      </c>
      <c r="I177" s="74">
        <f t="shared" ref="I177:J177" si="39">SUM(I178:I188)</f>
        <v>0</v>
      </c>
      <c r="J177" s="74">
        <f t="shared" si="39"/>
        <v>0</v>
      </c>
    </row>
    <row r="178" spans="1:10" ht="17.100000000000001" customHeight="1" x14ac:dyDescent="0.25">
      <c r="A178" s="16"/>
      <c r="B178" s="1660" t="s">
        <v>124</v>
      </c>
      <c r="C178" s="1661"/>
      <c r="D178" s="1662"/>
      <c r="E178" s="98" t="s">
        <v>125</v>
      </c>
      <c r="F178" s="61"/>
      <c r="G178" s="6" t="e">
        <f>H178/F178/12</f>
        <v>#DIV/0!</v>
      </c>
      <c r="H178" s="56"/>
      <c r="I178" s="56"/>
      <c r="J178" s="56"/>
    </row>
    <row r="179" spans="1:10" ht="17.100000000000001" customHeight="1" x14ac:dyDescent="0.25">
      <c r="A179" s="16"/>
      <c r="B179" s="1660" t="s">
        <v>126</v>
      </c>
      <c r="C179" s="1661"/>
      <c r="D179" s="1662"/>
      <c r="E179" s="98" t="s">
        <v>92</v>
      </c>
      <c r="F179" s="61"/>
      <c r="G179" s="6" t="e">
        <f>H179/F179/12</f>
        <v>#DIV/0!</v>
      </c>
      <c r="H179" s="56"/>
      <c r="I179" s="56"/>
      <c r="J179" s="56"/>
    </row>
    <row r="180" spans="1:10" ht="17.100000000000001" customHeight="1" x14ac:dyDescent="0.25">
      <c r="A180" s="16"/>
      <c r="B180" s="1660" t="s">
        <v>127</v>
      </c>
      <c r="C180" s="1661"/>
      <c r="D180" s="1662"/>
      <c r="E180" s="98" t="s">
        <v>98</v>
      </c>
      <c r="F180" s="60"/>
      <c r="G180" s="6" t="e">
        <f>H180/F180</f>
        <v>#DIV/0!</v>
      </c>
      <c r="H180" s="56"/>
      <c r="I180" s="56"/>
      <c r="J180" s="56"/>
    </row>
    <row r="181" spans="1:10" ht="17.100000000000001" customHeight="1" x14ac:dyDescent="0.25">
      <c r="A181" s="16"/>
      <c r="B181" s="1660" t="s">
        <v>128</v>
      </c>
      <c r="C181" s="1661"/>
      <c r="D181" s="1662"/>
      <c r="E181" s="98" t="s">
        <v>98</v>
      </c>
      <c r="F181" s="60"/>
      <c r="G181" s="6" t="e">
        <f>H181/F181</f>
        <v>#DIV/0!</v>
      </c>
      <c r="H181" s="56"/>
      <c r="I181" s="56"/>
      <c r="J181" s="56"/>
    </row>
    <row r="182" spans="1:10" ht="17.100000000000001" customHeight="1" x14ac:dyDescent="0.25">
      <c r="A182" s="16"/>
      <c r="B182" s="1660" t="s">
        <v>129</v>
      </c>
      <c r="C182" s="1661"/>
      <c r="D182" s="1662"/>
      <c r="E182" s="98" t="s">
        <v>98</v>
      </c>
      <c r="F182" s="60"/>
      <c r="G182" s="6" t="e">
        <f>H182/F182</f>
        <v>#DIV/0!</v>
      </c>
      <c r="H182" s="56"/>
      <c r="I182" s="56"/>
      <c r="J182" s="56"/>
    </row>
    <row r="183" spans="1:10" ht="17.100000000000001" customHeight="1" x14ac:dyDescent="0.25">
      <c r="A183" s="16"/>
      <c r="B183" s="1660" t="s">
        <v>131</v>
      </c>
      <c r="C183" s="1661"/>
      <c r="D183" s="1662"/>
      <c r="E183" s="98" t="s">
        <v>98</v>
      </c>
      <c r="F183" s="60"/>
      <c r="G183" s="6" t="e">
        <f>H183/F183</f>
        <v>#DIV/0!</v>
      </c>
      <c r="H183" s="56"/>
      <c r="I183" s="56"/>
      <c r="J183" s="56"/>
    </row>
    <row r="184" spans="1:10" ht="32.1" customHeight="1" x14ac:dyDescent="0.25">
      <c r="A184" s="16"/>
      <c r="B184" s="1660" t="s">
        <v>132</v>
      </c>
      <c r="C184" s="1661"/>
      <c r="D184" s="1662"/>
      <c r="E184" s="98" t="s">
        <v>96</v>
      </c>
      <c r="F184" s="60"/>
      <c r="G184" s="6" t="e">
        <f>H184/F184</f>
        <v>#DIV/0!</v>
      </c>
      <c r="H184" s="56"/>
      <c r="I184" s="56"/>
      <c r="J184" s="56"/>
    </row>
    <row r="185" spans="1:10" ht="17.100000000000001" customHeight="1" x14ac:dyDescent="0.25">
      <c r="A185" s="16"/>
      <c r="B185" s="1660"/>
      <c r="C185" s="1661"/>
      <c r="D185" s="1662"/>
      <c r="E185" s="98"/>
      <c r="F185" s="60"/>
      <c r="G185" s="6" t="e">
        <f t="shared" ref="G185:G187" si="40">H185/F185</f>
        <v>#DIV/0!</v>
      </c>
      <c r="H185" s="56"/>
      <c r="I185" s="56"/>
      <c r="J185" s="56"/>
    </row>
    <row r="186" spans="1:10" ht="17.100000000000001" customHeight="1" x14ac:dyDescent="0.25">
      <c r="A186" s="16"/>
      <c r="B186" s="1660"/>
      <c r="C186" s="1661"/>
      <c r="D186" s="1662"/>
      <c r="E186" s="98"/>
      <c r="F186" s="60"/>
      <c r="G186" s="6" t="e">
        <f t="shared" si="40"/>
        <v>#DIV/0!</v>
      </c>
      <c r="H186" s="56"/>
      <c r="I186" s="56"/>
      <c r="J186" s="56"/>
    </row>
    <row r="187" spans="1:10" ht="17.100000000000001" customHeight="1" x14ac:dyDescent="0.25">
      <c r="A187" s="16"/>
      <c r="B187" s="1660"/>
      <c r="C187" s="1661"/>
      <c r="D187" s="1662"/>
      <c r="E187" s="98"/>
      <c r="F187" s="60"/>
      <c r="G187" s="6" t="e">
        <f t="shared" si="40"/>
        <v>#DIV/0!</v>
      </c>
      <c r="H187" s="56"/>
      <c r="I187" s="56"/>
      <c r="J187" s="56"/>
    </row>
    <row r="188" spans="1:10" ht="32.1" customHeight="1" x14ac:dyDescent="0.25">
      <c r="A188" s="16">
        <v>2</v>
      </c>
      <c r="B188" s="1692" t="s">
        <v>133</v>
      </c>
      <c r="C188" s="1693"/>
      <c r="D188" s="1694"/>
      <c r="E188" s="98" t="s">
        <v>92</v>
      </c>
      <c r="F188" s="61"/>
      <c r="G188" s="6" t="e">
        <f>H188/F188</f>
        <v>#DIV/0!</v>
      </c>
      <c r="H188" s="56"/>
      <c r="I188" s="56"/>
      <c r="J188" s="56"/>
    </row>
    <row r="189" spans="1:10" ht="21.95" customHeight="1" x14ac:dyDescent="0.25">
      <c r="A189" s="18">
        <v>3</v>
      </c>
      <c r="B189" s="1820" t="s">
        <v>134</v>
      </c>
      <c r="C189" s="1821"/>
      <c r="D189" s="1822"/>
      <c r="E189" s="19" t="s">
        <v>117</v>
      </c>
      <c r="F189" s="20" t="s">
        <v>117</v>
      </c>
      <c r="G189" s="21" t="s">
        <v>117</v>
      </c>
      <c r="H189" s="74">
        <f>H190+H191+H192</f>
        <v>0</v>
      </c>
      <c r="I189" s="74">
        <f t="shared" ref="I189:J189" si="41">I190+I191+I192</f>
        <v>0</v>
      </c>
      <c r="J189" s="74">
        <f t="shared" si="41"/>
        <v>0</v>
      </c>
    </row>
    <row r="190" spans="1:10" ht="17.100000000000001" customHeight="1" x14ac:dyDescent="0.25">
      <c r="A190" s="16"/>
      <c r="B190" s="1660"/>
      <c r="C190" s="1661"/>
      <c r="D190" s="1662"/>
      <c r="E190" s="98" t="s">
        <v>95</v>
      </c>
      <c r="F190" s="60"/>
      <c r="G190" s="56" t="e">
        <f>H190/F190</f>
        <v>#DIV/0!</v>
      </c>
      <c r="H190" s="56"/>
      <c r="I190" s="56"/>
      <c r="J190" s="56"/>
    </row>
    <row r="191" spans="1:10" ht="17.100000000000001" customHeight="1" x14ac:dyDescent="0.25">
      <c r="A191" s="16"/>
      <c r="B191" s="1660"/>
      <c r="C191" s="1661"/>
      <c r="D191" s="1662"/>
      <c r="E191" s="98" t="s">
        <v>92</v>
      </c>
      <c r="F191" s="60"/>
      <c r="G191" s="56" t="e">
        <f>H191/F191</f>
        <v>#DIV/0!</v>
      </c>
      <c r="H191" s="56"/>
      <c r="I191" s="56"/>
      <c r="J191" s="56"/>
    </row>
    <row r="192" spans="1:10" ht="17.100000000000001" customHeight="1" x14ac:dyDescent="0.25">
      <c r="A192" s="16"/>
      <c r="B192" s="1660"/>
      <c r="C192" s="1661"/>
      <c r="D192" s="1662"/>
      <c r="E192" s="98" t="s">
        <v>96</v>
      </c>
      <c r="F192" s="60"/>
      <c r="G192" s="56" t="e">
        <f>H192/F192</f>
        <v>#DIV/0!</v>
      </c>
      <c r="H192" s="56"/>
      <c r="I192" s="56"/>
      <c r="J192" s="56"/>
    </row>
    <row r="193" spans="1:10" ht="39" customHeight="1" x14ac:dyDescent="0.25">
      <c r="A193" s="18">
        <v>4</v>
      </c>
      <c r="B193" s="1820" t="s">
        <v>135</v>
      </c>
      <c r="C193" s="1821"/>
      <c r="D193" s="1822"/>
      <c r="E193" s="19" t="s">
        <v>117</v>
      </c>
      <c r="F193" s="20" t="s">
        <v>117</v>
      </c>
      <c r="G193" s="21" t="s">
        <v>117</v>
      </c>
      <c r="H193" s="74">
        <f>SUM(H194:H199)</f>
        <v>0</v>
      </c>
      <c r="I193" s="74">
        <f t="shared" ref="I193:J193" si="42">SUM(I194:I199)</f>
        <v>0</v>
      </c>
      <c r="J193" s="74">
        <f t="shared" si="42"/>
        <v>0</v>
      </c>
    </row>
    <row r="194" spans="1:10" s="77" customFormat="1" ht="17.100000000000001" customHeight="1" x14ac:dyDescent="0.25">
      <c r="A194" s="23"/>
      <c r="B194" s="1657"/>
      <c r="C194" s="1658"/>
      <c r="D194" s="1659"/>
      <c r="E194" s="75" t="s">
        <v>96</v>
      </c>
      <c r="F194" s="76"/>
      <c r="G194" s="56" t="e">
        <f>H194/F194</f>
        <v>#DIV/0!</v>
      </c>
      <c r="H194" s="56"/>
      <c r="I194" s="56"/>
      <c r="J194" s="56"/>
    </row>
    <row r="195" spans="1:10" s="77" customFormat="1" ht="17.100000000000001" hidden="1" customHeight="1" x14ac:dyDescent="0.25">
      <c r="A195" s="23"/>
      <c r="B195" s="1657"/>
      <c r="C195" s="1658"/>
      <c r="D195" s="1659"/>
      <c r="E195" s="75" t="s">
        <v>96</v>
      </c>
      <c r="F195" s="76"/>
      <c r="G195" s="56" t="e">
        <f t="shared" ref="G195:G214" si="43">H195/F195</f>
        <v>#DIV/0!</v>
      </c>
      <c r="H195" s="56"/>
      <c r="I195" s="56"/>
      <c r="J195" s="56"/>
    </row>
    <row r="196" spans="1:10" s="77" customFormat="1" ht="17.100000000000001" hidden="1" customHeight="1" x14ac:dyDescent="0.25">
      <c r="A196" s="23"/>
      <c r="B196" s="1657"/>
      <c r="C196" s="1658"/>
      <c r="D196" s="1659"/>
      <c r="E196" s="75" t="s">
        <v>96</v>
      </c>
      <c r="F196" s="76"/>
      <c r="G196" s="56" t="e">
        <f t="shared" si="43"/>
        <v>#DIV/0!</v>
      </c>
      <c r="H196" s="56"/>
      <c r="I196" s="56"/>
      <c r="J196" s="56"/>
    </row>
    <row r="197" spans="1:10" s="77" customFormat="1" ht="17.100000000000001" hidden="1" customHeight="1" x14ac:dyDescent="0.25">
      <c r="A197" s="23"/>
      <c r="B197" s="1657"/>
      <c r="C197" s="1658"/>
      <c r="D197" s="1659"/>
      <c r="E197" s="75" t="s">
        <v>96</v>
      </c>
      <c r="F197" s="76"/>
      <c r="G197" s="56" t="e">
        <f t="shared" si="43"/>
        <v>#DIV/0!</v>
      </c>
      <c r="H197" s="56"/>
      <c r="I197" s="56"/>
      <c r="J197" s="56"/>
    </row>
    <row r="198" spans="1:10" s="77" customFormat="1" ht="17.100000000000001" hidden="1" customHeight="1" x14ac:dyDescent="0.25">
      <c r="A198" s="23"/>
      <c r="B198" s="1657"/>
      <c r="C198" s="1658"/>
      <c r="D198" s="1659"/>
      <c r="E198" s="75" t="s">
        <v>96</v>
      </c>
      <c r="F198" s="76"/>
      <c r="G198" s="56" t="e">
        <f t="shared" si="43"/>
        <v>#DIV/0!</v>
      </c>
      <c r="H198" s="56"/>
      <c r="I198" s="56"/>
      <c r="J198" s="56"/>
    </row>
    <row r="199" spans="1:10" s="77" customFormat="1" ht="17.100000000000001" customHeight="1" x14ac:dyDescent="0.25">
      <c r="A199" s="23"/>
      <c r="B199" s="1657"/>
      <c r="C199" s="1658"/>
      <c r="D199" s="1659"/>
      <c r="E199" s="75" t="s">
        <v>96</v>
      </c>
      <c r="F199" s="76"/>
      <c r="G199" s="56" t="e">
        <f>H199/F199</f>
        <v>#DIV/0!</v>
      </c>
      <c r="H199" s="56"/>
      <c r="I199" s="56"/>
      <c r="J199" s="56"/>
    </row>
    <row r="200" spans="1:10" s="77" customFormat="1" ht="36" customHeight="1" x14ac:dyDescent="0.25">
      <c r="A200" s="18">
        <v>5</v>
      </c>
      <c r="B200" s="1820" t="s">
        <v>136</v>
      </c>
      <c r="C200" s="1821"/>
      <c r="D200" s="1822"/>
      <c r="E200" s="19" t="s">
        <v>117</v>
      </c>
      <c r="F200" s="20" t="s">
        <v>117</v>
      </c>
      <c r="G200" s="21" t="s">
        <v>117</v>
      </c>
      <c r="H200" s="74">
        <f>SUM(H201:H204)</f>
        <v>0</v>
      </c>
      <c r="I200" s="74">
        <f t="shared" ref="I200:J200" si="44">SUM(I201:I204)</f>
        <v>0</v>
      </c>
      <c r="J200" s="74">
        <f t="shared" si="44"/>
        <v>0</v>
      </c>
    </row>
    <row r="201" spans="1:10" ht="17.100000000000001" customHeight="1" x14ac:dyDescent="0.25">
      <c r="A201" s="16"/>
      <c r="B201" s="1660"/>
      <c r="C201" s="1661"/>
      <c r="D201" s="1662"/>
      <c r="E201" s="98" t="s">
        <v>96</v>
      </c>
      <c r="F201" s="60"/>
      <c r="G201" s="56" t="e">
        <f t="shared" si="43"/>
        <v>#DIV/0!</v>
      </c>
      <c r="H201" s="56"/>
      <c r="I201" s="56"/>
      <c r="J201" s="56"/>
    </row>
    <row r="202" spans="1:10" ht="17.100000000000001" hidden="1" customHeight="1" x14ac:dyDescent="0.25">
      <c r="A202" s="16"/>
      <c r="B202" s="1660"/>
      <c r="C202" s="1661"/>
      <c r="D202" s="1662"/>
      <c r="E202" s="98" t="s">
        <v>96</v>
      </c>
      <c r="F202" s="60"/>
      <c r="G202" s="56" t="e">
        <f t="shared" si="43"/>
        <v>#DIV/0!</v>
      </c>
      <c r="H202" s="56"/>
      <c r="I202" s="56"/>
      <c r="J202" s="56"/>
    </row>
    <row r="203" spans="1:10" ht="17.100000000000001" hidden="1" customHeight="1" x14ac:dyDescent="0.25">
      <c r="A203" s="16"/>
      <c r="B203" s="1660"/>
      <c r="C203" s="1661"/>
      <c r="D203" s="1662"/>
      <c r="E203" s="98" t="s">
        <v>96</v>
      </c>
      <c r="F203" s="60"/>
      <c r="G203" s="56" t="e">
        <f t="shared" si="43"/>
        <v>#DIV/0!</v>
      </c>
      <c r="H203" s="56"/>
      <c r="I203" s="56"/>
      <c r="J203" s="56"/>
    </row>
    <row r="204" spans="1:10" ht="17.100000000000001" hidden="1" customHeight="1" x14ac:dyDescent="0.25">
      <c r="A204" s="16"/>
      <c r="B204" s="1660"/>
      <c r="C204" s="1661"/>
      <c r="D204" s="1662"/>
      <c r="E204" s="98" t="s">
        <v>95</v>
      </c>
      <c r="F204" s="60"/>
      <c r="G204" s="56" t="e">
        <f t="shared" si="43"/>
        <v>#DIV/0!</v>
      </c>
      <c r="H204" s="56"/>
      <c r="I204" s="56"/>
      <c r="J204" s="56"/>
    </row>
    <row r="205" spans="1:10" ht="17.100000000000001" customHeight="1" x14ac:dyDescent="0.25">
      <c r="A205" s="18"/>
      <c r="B205" s="2095"/>
      <c r="C205" s="2096"/>
      <c r="D205" s="2097"/>
      <c r="E205" s="19" t="s">
        <v>117</v>
      </c>
      <c r="F205" s="20" t="s">
        <v>117</v>
      </c>
      <c r="G205" s="21" t="s">
        <v>117</v>
      </c>
      <c r="H205" s="74">
        <f>SUM(H206:H214)</f>
        <v>0</v>
      </c>
      <c r="I205" s="74">
        <f t="shared" ref="I205:J205" si="45">SUM(I206:I214)</f>
        <v>0</v>
      </c>
      <c r="J205" s="74">
        <f t="shared" si="45"/>
        <v>0</v>
      </c>
    </row>
    <row r="206" spans="1:10" ht="17.100000000000001" customHeight="1" x14ac:dyDescent="0.25">
      <c r="A206" s="16"/>
      <c r="B206" s="1657" t="s">
        <v>189</v>
      </c>
      <c r="C206" s="1658"/>
      <c r="D206" s="1659"/>
      <c r="E206" s="98" t="s">
        <v>95</v>
      </c>
      <c r="F206" s="60"/>
      <c r="G206" s="56" t="e">
        <f t="shared" si="43"/>
        <v>#DIV/0!</v>
      </c>
      <c r="H206" s="56"/>
      <c r="I206" s="56"/>
      <c r="J206" s="56"/>
    </row>
    <row r="207" spans="1:10" ht="17.100000000000001" customHeight="1" x14ac:dyDescent="0.25">
      <c r="A207" s="16"/>
      <c r="B207" s="1660" t="s">
        <v>420</v>
      </c>
      <c r="C207" s="1661"/>
      <c r="D207" s="1662"/>
      <c r="E207" s="75" t="s">
        <v>96</v>
      </c>
      <c r="F207" s="60"/>
      <c r="G207" s="56" t="e">
        <f t="shared" si="43"/>
        <v>#DIV/0!</v>
      </c>
      <c r="H207" s="56"/>
      <c r="I207" s="56"/>
      <c r="J207" s="56"/>
    </row>
    <row r="208" spans="1:10" ht="17.100000000000001" customHeight="1" x14ac:dyDescent="0.25">
      <c r="A208" s="16"/>
      <c r="B208" s="2098" t="s">
        <v>183</v>
      </c>
      <c r="C208" s="2098"/>
      <c r="D208" s="2098"/>
      <c r="E208" s="75" t="s">
        <v>96</v>
      </c>
      <c r="F208" s="60"/>
      <c r="G208" s="56" t="e">
        <f t="shared" si="43"/>
        <v>#DIV/0!</v>
      </c>
      <c r="H208" s="56"/>
      <c r="I208" s="56"/>
      <c r="J208" s="56"/>
    </row>
    <row r="209" spans="1:10" ht="17.100000000000001" customHeight="1" x14ac:dyDescent="0.25">
      <c r="A209" s="16"/>
      <c r="B209" s="2098" t="s">
        <v>177</v>
      </c>
      <c r="C209" s="2098"/>
      <c r="D209" s="2098"/>
      <c r="E209" s="75" t="s">
        <v>95</v>
      </c>
      <c r="F209" s="60"/>
      <c r="G209" s="56" t="e">
        <f t="shared" si="43"/>
        <v>#DIV/0!</v>
      </c>
      <c r="H209" s="56"/>
      <c r="I209" s="56"/>
      <c r="J209" s="56"/>
    </row>
    <row r="210" spans="1:10" ht="17.100000000000001" customHeight="1" x14ac:dyDescent="0.25">
      <c r="A210" s="16"/>
      <c r="B210" s="1662" t="s">
        <v>193</v>
      </c>
      <c r="C210" s="1702"/>
      <c r="D210" s="1702"/>
      <c r="E210" s="75" t="s">
        <v>96</v>
      </c>
      <c r="F210" s="60"/>
      <c r="G210" s="56" t="e">
        <f t="shared" si="43"/>
        <v>#DIV/0!</v>
      </c>
      <c r="H210" s="56"/>
      <c r="I210" s="56"/>
      <c r="J210" s="56"/>
    </row>
    <row r="211" spans="1:10" ht="17.100000000000001" customHeight="1" x14ac:dyDescent="0.25">
      <c r="A211" s="16"/>
      <c r="B211" s="1660"/>
      <c r="C211" s="1661"/>
      <c r="D211" s="1662"/>
      <c r="E211" s="75" t="s">
        <v>96</v>
      </c>
      <c r="F211" s="60"/>
      <c r="G211" s="56" t="e">
        <f t="shared" si="43"/>
        <v>#DIV/0!</v>
      </c>
      <c r="H211" s="56"/>
      <c r="I211" s="56"/>
      <c r="J211" s="56"/>
    </row>
    <row r="212" spans="1:10" ht="17.100000000000001" customHeight="1" x14ac:dyDescent="0.25">
      <c r="A212" s="16"/>
      <c r="B212" s="1660"/>
      <c r="C212" s="1661"/>
      <c r="D212" s="1662"/>
      <c r="E212" s="98"/>
      <c r="F212" s="60"/>
      <c r="G212" s="56" t="e">
        <f t="shared" si="43"/>
        <v>#DIV/0!</v>
      </c>
      <c r="H212" s="56"/>
      <c r="I212" s="56"/>
      <c r="J212" s="56"/>
    </row>
    <row r="213" spans="1:10" ht="17.100000000000001" customHeight="1" x14ac:dyDescent="0.25">
      <c r="A213" s="16"/>
      <c r="B213" s="1660"/>
      <c r="C213" s="1661"/>
      <c r="D213" s="1662"/>
      <c r="E213" s="98"/>
      <c r="F213" s="60"/>
      <c r="G213" s="56" t="e">
        <f t="shared" si="43"/>
        <v>#DIV/0!</v>
      </c>
      <c r="H213" s="56"/>
      <c r="I213" s="56"/>
      <c r="J213" s="56"/>
    </row>
    <row r="214" spans="1:10" ht="17.100000000000001" customHeight="1" x14ac:dyDescent="0.25">
      <c r="A214" s="16"/>
      <c r="B214" s="1802"/>
      <c r="C214" s="1803"/>
      <c r="D214" s="1804"/>
      <c r="E214" s="98"/>
      <c r="F214" s="60"/>
      <c r="G214" s="56" t="e">
        <f t="shared" si="43"/>
        <v>#DIV/0!</v>
      </c>
      <c r="H214" s="56"/>
      <c r="I214" s="56"/>
      <c r="J214" s="56"/>
    </row>
    <row r="215" spans="1:10" ht="21.95" customHeight="1" x14ac:dyDescent="0.25">
      <c r="A215" s="1637" t="s">
        <v>63</v>
      </c>
      <c r="B215" s="1638"/>
      <c r="C215" s="1638"/>
      <c r="D215" s="1638"/>
      <c r="E215" s="1638"/>
      <c r="F215" s="1638"/>
      <c r="G215" s="1639"/>
      <c r="H215" s="8">
        <f>H177+H189+H193+H200+H205</f>
        <v>0</v>
      </c>
      <c r="I215" s="8">
        <f>I177+I189+I193+I200+I205</f>
        <v>0</v>
      </c>
      <c r="J215" s="8">
        <f>J177+J189+J193+J200+J205</f>
        <v>0</v>
      </c>
    </row>
    <row r="217" spans="1:10" ht="21.95" customHeight="1" x14ac:dyDescent="0.25">
      <c r="B217" s="1919" t="s">
        <v>139</v>
      </c>
      <c r="C217" s="1919"/>
      <c r="D217" s="1919"/>
      <c r="E217" s="1919"/>
      <c r="F217" s="1919"/>
      <c r="G217" s="1919"/>
      <c r="H217" s="1919"/>
      <c r="I217" s="1919"/>
      <c r="J217" s="1919"/>
    </row>
    <row r="218" spans="1:10" ht="23.1" customHeight="1" x14ac:dyDescent="0.25">
      <c r="A218" s="1779" t="s">
        <v>106</v>
      </c>
      <c r="B218" s="1927" t="s">
        <v>77</v>
      </c>
      <c r="C218" s="1928"/>
      <c r="D218" s="1929"/>
      <c r="E218" s="1781" t="s">
        <v>82</v>
      </c>
      <c r="F218" s="1782" t="s">
        <v>35</v>
      </c>
      <c r="G218" s="1783" t="s">
        <v>111</v>
      </c>
      <c r="H218" s="1698" t="s">
        <v>104</v>
      </c>
      <c r="I218" s="1698"/>
      <c r="J218" s="1698"/>
    </row>
    <row r="219" spans="1:10" ht="23.1" customHeight="1" x14ac:dyDescent="0.25">
      <c r="A219" s="1780"/>
      <c r="B219" s="1930"/>
      <c r="C219" s="1931"/>
      <c r="D219" s="1932"/>
      <c r="E219" s="1781"/>
      <c r="F219" s="1782"/>
      <c r="G219" s="1783"/>
      <c r="H219" s="55">
        <f>H14</f>
        <v>2026</v>
      </c>
      <c r="I219" s="55">
        <f t="shared" ref="I219:J219" si="46">I14</f>
        <v>2027</v>
      </c>
      <c r="J219" s="55">
        <f t="shared" si="46"/>
        <v>2028</v>
      </c>
    </row>
    <row r="220" spans="1:10" ht="15.95" customHeight="1" x14ac:dyDescent="0.25">
      <c r="A220" s="68">
        <v>1</v>
      </c>
      <c r="B220" s="1887">
        <v>2</v>
      </c>
      <c r="C220" s="1887"/>
      <c r="D220" s="1887"/>
      <c r="E220" s="69">
        <v>3</v>
      </c>
      <c r="F220" s="69">
        <v>4</v>
      </c>
      <c r="G220" s="69">
        <v>5</v>
      </c>
      <c r="H220" s="97">
        <v>6</v>
      </c>
      <c r="I220" s="97">
        <v>7</v>
      </c>
      <c r="J220" s="97">
        <v>8</v>
      </c>
    </row>
    <row r="221" spans="1:10" ht="17.100000000000001" hidden="1" customHeight="1" x14ac:dyDescent="0.25">
      <c r="A221" s="27"/>
      <c r="B221" s="1660" t="s">
        <v>140</v>
      </c>
      <c r="C221" s="1661"/>
      <c r="D221" s="1662"/>
      <c r="E221" s="75" t="s">
        <v>95</v>
      </c>
      <c r="F221" s="80"/>
      <c r="G221" s="6" t="e">
        <f t="shared" ref="G221:G233" si="47">H221/F221</f>
        <v>#DIV/0!</v>
      </c>
      <c r="H221" s="56"/>
      <c r="I221" s="56"/>
      <c r="J221" s="56"/>
    </row>
    <row r="222" spans="1:10" ht="17.100000000000001" hidden="1" customHeight="1" x14ac:dyDescent="0.25">
      <c r="A222" s="27"/>
      <c r="B222" s="1660" t="s">
        <v>141</v>
      </c>
      <c r="C222" s="1661"/>
      <c r="D222" s="1662"/>
      <c r="E222" s="75" t="s">
        <v>95</v>
      </c>
      <c r="F222" s="80"/>
      <c r="G222" s="6" t="e">
        <f t="shared" si="47"/>
        <v>#DIV/0!</v>
      </c>
      <c r="H222" s="56"/>
      <c r="I222" s="56"/>
      <c r="J222" s="56"/>
    </row>
    <row r="223" spans="1:10" ht="17.100000000000001" hidden="1" customHeight="1" x14ac:dyDescent="0.25">
      <c r="A223" s="27"/>
      <c r="B223" s="1660" t="s">
        <v>142</v>
      </c>
      <c r="C223" s="1661"/>
      <c r="D223" s="1662"/>
      <c r="E223" s="75" t="s">
        <v>98</v>
      </c>
      <c r="F223" s="80"/>
      <c r="G223" s="6" t="e">
        <f t="shared" si="47"/>
        <v>#DIV/0!</v>
      </c>
      <c r="H223" s="56"/>
      <c r="I223" s="56"/>
      <c r="J223" s="56"/>
    </row>
    <row r="224" spans="1:10" ht="17.100000000000001" customHeight="1" x14ac:dyDescent="0.25">
      <c r="A224" s="27"/>
      <c r="B224" s="1660" t="s">
        <v>190</v>
      </c>
      <c r="C224" s="1661"/>
      <c r="D224" s="1662"/>
      <c r="E224" s="75" t="s">
        <v>93</v>
      </c>
      <c r="F224" s="80"/>
      <c r="G224" s="6" t="e">
        <f>H224/F224</f>
        <v>#DIV/0!</v>
      </c>
      <c r="H224" s="56"/>
      <c r="I224" s="56"/>
      <c r="J224" s="56"/>
    </row>
    <row r="225" spans="1:10" ht="17.100000000000001" customHeight="1" x14ac:dyDescent="0.25">
      <c r="A225" s="27"/>
      <c r="B225" s="1688" t="s">
        <v>185</v>
      </c>
      <c r="C225" s="1688"/>
      <c r="D225" s="1688"/>
      <c r="E225" s="75" t="s">
        <v>93</v>
      </c>
      <c r="F225" s="60"/>
      <c r="G225" s="6" t="e">
        <f t="shared" si="47"/>
        <v>#DIV/0!</v>
      </c>
      <c r="H225" s="56"/>
      <c r="I225" s="56"/>
      <c r="J225" s="56"/>
    </row>
    <row r="226" spans="1:10" ht="17.100000000000001" customHeight="1" x14ac:dyDescent="0.25">
      <c r="A226" s="27"/>
      <c r="B226" s="1702"/>
      <c r="C226" s="1702"/>
      <c r="D226" s="1702"/>
      <c r="E226" s="75"/>
      <c r="F226" s="60"/>
      <c r="G226" s="6" t="e">
        <f t="shared" si="47"/>
        <v>#DIV/0!</v>
      </c>
      <c r="H226" s="56"/>
      <c r="I226" s="56"/>
      <c r="J226" s="56"/>
    </row>
    <row r="227" spans="1:10" ht="17.100000000000001" customHeight="1" x14ac:dyDescent="0.25">
      <c r="A227" s="27"/>
      <c r="B227" s="1702"/>
      <c r="C227" s="1702"/>
      <c r="D227" s="1702"/>
      <c r="E227" s="75"/>
      <c r="F227" s="60"/>
      <c r="G227" s="6" t="e">
        <f t="shared" si="47"/>
        <v>#DIV/0!</v>
      </c>
      <c r="H227" s="56"/>
      <c r="I227" s="56"/>
      <c r="J227" s="56"/>
    </row>
    <row r="228" spans="1:10" ht="17.100000000000001" customHeight="1" x14ac:dyDescent="0.25">
      <c r="A228" s="27"/>
      <c r="B228" s="1702"/>
      <c r="C228" s="1702"/>
      <c r="D228" s="1702"/>
      <c r="E228" s="75"/>
      <c r="F228" s="60"/>
      <c r="G228" s="6" t="e">
        <f t="shared" si="47"/>
        <v>#DIV/0!</v>
      </c>
      <c r="H228" s="56"/>
      <c r="I228" s="56"/>
      <c r="J228" s="56"/>
    </row>
    <row r="229" spans="1:10" ht="17.100000000000001" hidden="1" customHeight="1" x14ac:dyDescent="0.25">
      <c r="A229" s="27"/>
      <c r="B229" s="1702"/>
      <c r="C229" s="1702"/>
      <c r="D229" s="1702"/>
      <c r="E229" s="75"/>
      <c r="F229" s="60"/>
      <c r="G229" s="6" t="e">
        <f t="shared" si="47"/>
        <v>#DIV/0!</v>
      </c>
      <c r="H229" s="56"/>
      <c r="I229" s="56"/>
      <c r="J229" s="56"/>
    </row>
    <row r="230" spans="1:10" ht="17.100000000000001" hidden="1" customHeight="1" x14ac:dyDescent="0.25">
      <c r="A230" s="27"/>
      <c r="B230" s="1702"/>
      <c r="C230" s="1702"/>
      <c r="D230" s="1702"/>
      <c r="E230" s="75"/>
      <c r="F230" s="60"/>
      <c r="G230" s="6" t="e">
        <f t="shared" si="47"/>
        <v>#DIV/0!</v>
      </c>
      <c r="H230" s="56"/>
      <c r="I230" s="56"/>
      <c r="J230" s="56"/>
    </row>
    <row r="231" spans="1:10" ht="17.100000000000001" hidden="1" customHeight="1" x14ac:dyDescent="0.25">
      <c r="A231" s="27"/>
      <c r="B231" s="1660"/>
      <c r="C231" s="1661"/>
      <c r="D231" s="1662"/>
      <c r="E231" s="75"/>
      <c r="F231" s="60"/>
      <c r="G231" s="6" t="e">
        <f t="shared" si="47"/>
        <v>#DIV/0!</v>
      </c>
      <c r="H231" s="56"/>
      <c r="I231" s="56"/>
      <c r="J231" s="56"/>
    </row>
    <row r="232" spans="1:10" ht="17.100000000000001" hidden="1" customHeight="1" x14ac:dyDescent="0.25">
      <c r="A232" s="27"/>
      <c r="B232" s="1660"/>
      <c r="C232" s="1661"/>
      <c r="D232" s="1662"/>
      <c r="E232" s="75"/>
      <c r="F232" s="60"/>
      <c r="G232" s="6" t="e">
        <f t="shared" si="47"/>
        <v>#DIV/0!</v>
      </c>
      <c r="H232" s="56"/>
      <c r="I232" s="56"/>
      <c r="J232" s="56"/>
    </row>
    <row r="233" spans="1:10" ht="17.100000000000001" customHeight="1" x14ac:dyDescent="0.25">
      <c r="A233" s="27"/>
      <c r="B233" s="1660"/>
      <c r="C233" s="1661"/>
      <c r="D233" s="1662"/>
      <c r="E233" s="75"/>
      <c r="F233" s="60"/>
      <c r="G233" s="6" t="e">
        <f t="shared" si="47"/>
        <v>#DIV/0!</v>
      </c>
      <c r="H233" s="56"/>
      <c r="I233" s="56"/>
      <c r="J233" s="56"/>
    </row>
    <row r="234" spans="1:10" ht="21.95" customHeight="1" x14ac:dyDescent="0.25">
      <c r="A234" s="1637" t="s">
        <v>65</v>
      </c>
      <c r="B234" s="1638"/>
      <c r="C234" s="1638"/>
      <c r="D234" s="1638"/>
      <c r="E234" s="1638"/>
      <c r="F234" s="1638"/>
      <c r="G234" s="1639"/>
      <c r="H234" s="8">
        <f>SUM(H221:H233)</f>
        <v>0</v>
      </c>
      <c r="I234" s="8">
        <f t="shared" ref="I234:J234" si="48">SUM(I221:I233)</f>
        <v>0</v>
      </c>
      <c r="J234" s="8">
        <f t="shared" si="48"/>
        <v>0</v>
      </c>
    </row>
    <row r="236" spans="1:10" ht="21.95" customHeight="1" x14ac:dyDescent="0.25">
      <c r="B236" s="1919" t="s">
        <v>143</v>
      </c>
      <c r="C236" s="1919"/>
      <c r="D236" s="1919"/>
      <c r="E236" s="1919"/>
      <c r="F236" s="1919"/>
      <c r="G236" s="1919"/>
      <c r="H236" s="1919"/>
      <c r="I236" s="1919"/>
      <c r="J236" s="1919"/>
    </row>
    <row r="237" spans="1:10" ht="23.1" customHeight="1" x14ac:dyDescent="0.25">
      <c r="A237" s="1779" t="s">
        <v>106</v>
      </c>
      <c r="B237" s="1927" t="s">
        <v>77</v>
      </c>
      <c r="C237" s="1928"/>
      <c r="D237" s="1929"/>
      <c r="E237" s="1781" t="s">
        <v>82</v>
      </c>
      <c r="F237" s="1782" t="s">
        <v>35</v>
      </c>
      <c r="G237" s="1783" t="s">
        <v>111</v>
      </c>
      <c r="H237" s="1698" t="s">
        <v>104</v>
      </c>
      <c r="I237" s="1698"/>
      <c r="J237" s="1698"/>
    </row>
    <row r="238" spans="1:10" ht="23.1" customHeight="1" x14ac:dyDescent="0.25">
      <c r="A238" s="1780"/>
      <c r="B238" s="1930"/>
      <c r="C238" s="1931"/>
      <c r="D238" s="1932"/>
      <c r="E238" s="1781"/>
      <c r="F238" s="1782"/>
      <c r="G238" s="1783"/>
      <c r="H238" s="55">
        <f>H14</f>
        <v>2026</v>
      </c>
      <c r="I238" s="55">
        <f t="shared" ref="I238:J238" si="49">I14</f>
        <v>2027</v>
      </c>
      <c r="J238" s="55">
        <f t="shared" si="49"/>
        <v>2028</v>
      </c>
    </row>
    <row r="239" spans="1:10" ht="15.95" customHeight="1" x14ac:dyDescent="0.25">
      <c r="A239" s="68">
        <v>1</v>
      </c>
      <c r="B239" s="1887">
        <v>2</v>
      </c>
      <c r="C239" s="1887"/>
      <c r="D239" s="1887"/>
      <c r="E239" s="69">
        <v>3</v>
      </c>
      <c r="F239" s="69">
        <v>4</v>
      </c>
      <c r="G239" s="69">
        <v>5</v>
      </c>
      <c r="H239" s="97">
        <v>6</v>
      </c>
      <c r="I239" s="97">
        <v>7</v>
      </c>
      <c r="J239" s="97">
        <v>8</v>
      </c>
    </row>
    <row r="240" spans="1:10" ht="17.100000000000001" customHeight="1" x14ac:dyDescent="0.25">
      <c r="A240" s="29">
        <v>1</v>
      </c>
      <c r="B240" s="1799" t="s">
        <v>144</v>
      </c>
      <c r="C240" s="1800"/>
      <c r="D240" s="1801"/>
      <c r="E240" s="19" t="s">
        <v>117</v>
      </c>
      <c r="F240" s="20" t="s">
        <v>117</v>
      </c>
      <c r="G240" s="21" t="s">
        <v>117</v>
      </c>
      <c r="H240" s="22"/>
      <c r="I240" s="22"/>
      <c r="J240" s="22"/>
    </row>
    <row r="241" spans="1:10" ht="17.100000000000001" customHeight="1" x14ac:dyDescent="0.25">
      <c r="A241" s="27"/>
      <c r="B241" s="1660"/>
      <c r="C241" s="1661"/>
      <c r="D241" s="1662"/>
      <c r="E241" s="75" t="s">
        <v>96</v>
      </c>
      <c r="F241" s="80"/>
      <c r="G241" s="6" t="e">
        <f t="shared" ref="G241:G246" si="50">H241/F241</f>
        <v>#DIV/0!</v>
      </c>
      <c r="H241" s="56"/>
      <c r="I241" s="56"/>
      <c r="J241" s="56"/>
    </row>
    <row r="242" spans="1:10" ht="17.100000000000001" hidden="1" customHeight="1" x14ac:dyDescent="0.25">
      <c r="A242" s="27"/>
      <c r="B242" s="1660"/>
      <c r="C242" s="1661"/>
      <c r="D242" s="1662"/>
      <c r="E242" s="75"/>
      <c r="F242" s="80"/>
      <c r="G242" s="6" t="e">
        <f t="shared" si="50"/>
        <v>#DIV/0!</v>
      </c>
      <c r="H242" s="56"/>
      <c r="I242" s="56"/>
      <c r="J242" s="56"/>
    </row>
    <row r="243" spans="1:10" ht="17.100000000000001" hidden="1" customHeight="1" x14ac:dyDescent="0.25">
      <c r="A243" s="27"/>
      <c r="B243" s="1660" t="s">
        <v>66</v>
      </c>
      <c r="C243" s="1661"/>
      <c r="D243" s="1662"/>
      <c r="E243" s="75"/>
      <c r="F243" s="80"/>
      <c r="G243" s="6" t="e">
        <f t="shared" si="50"/>
        <v>#DIV/0!</v>
      </c>
      <c r="H243" s="56"/>
      <c r="I243" s="56"/>
      <c r="J243" s="56"/>
    </row>
    <row r="244" spans="1:10" ht="17.100000000000001" hidden="1" customHeight="1" x14ac:dyDescent="0.25">
      <c r="A244" s="27"/>
      <c r="B244" s="1660"/>
      <c r="C244" s="1661"/>
      <c r="D244" s="1662"/>
      <c r="E244" s="75"/>
      <c r="F244" s="80"/>
      <c r="G244" s="6" t="e">
        <f>H244/F244</f>
        <v>#DIV/0!</v>
      </c>
      <c r="H244" s="56"/>
      <c r="I244" s="56"/>
      <c r="J244" s="56"/>
    </row>
    <row r="245" spans="1:10" ht="17.100000000000001" hidden="1" customHeight="1" x14ac:dyDescent="0.25">
      <c r="A245" s="27"/>
      <c r="B245" s="1660" t="s">
        <v>67</v>
      </c>
      <c r="C245" s="1661"/>
      <c r="D245" s="1662"/>
      <c r="E245" s="75"/>
      <c r="F245" s="60"/>
      <c r="G245" s="6" t="e">
        <f t="shared" si="50"/>
        <v>#DIV/0!</v>
      </c>
      <c r="H245" s="56"/>
      <c r="I245" s="56"/>
      <c r="J245" s="56"/>
    </row>
    <row r="246" spans="1:10" ht="17.100000000000001" hidden="1" customHeight="1" x14ac:dyDescent="0.25">
      <c r="A246" s="27"/>
      <c r="B246" s="1702" t="s">
        <v>68</v>
      </c>
      <c r="C246" s="1702"/>
      <c r="D246" s="1702"/>
      <c r="E246" s="75"/>
      <c r="F246" s="60"/>
      <c r="G246" s="6" t="e">
        <f t="shared" si="50"/>
        <v>#DIV/0!</v>
      </c>
      <c r="H246" s="56"/>
      <c r="I246" s="56"/>
      <c r="J246" s="56"/>
    </row>
    <row r="247" spans="1:10" ht="21.95" customHeight="1" x14ac:dyDescent="0.25">
      <c r="A247" s="1637" t="s">
        <v>69</v>
      </c>
      <c r="B247" s="1638"/>
      <c r="C247" s="1638"/>
      <c r="D247" s="1638"/>
      <c r="E247" s="1638"/>
      <c r="F247" s="1638"/>
      <c r="G247" s="1639"/>
      <c r="H247" s="8">
        <f>SUM(H240:H246)</f>
        <v>0</v>
      </c>
      <c r="I247" s="8">
        <f>SUM(I240:I246)</f>
        <v>0</v>
      </c>
      <c r="J247" s="8">
        <f>SUM(J240:J246)</f>
        <v>0</v>
      </c>
    </row>
    <row r="249" spans="1:10" ht="21.95" customHeight="1" x14ac:dyDescent="0.25">
      <c r="B249" s="1919" t="s">
        <v>149</v>
      </c>
      <c r="C249" s="1919"/>
      <c r="D249" s="1919"/>
      <c r="E249" s="1919"/>
      <c r="F249" s="1919"/>
      <c r="G249" s="1919"/>
      <c r="H249" s="1919"/>
      <c r="I249" s="1919"/>
      <c r="J249" s="1919"/>
    </row>
    <row r="250" spans="1:10" ht="23.1" customHeight="1" x14ac:dyDescent="0.25">
      <c r="A250" s="1779" t="s">
        <v>106</v>
      </c>
      <c r="B250" s="1927" t="s">
        <v>77</v>
      </c>
      <c r="C250" s="1928"/>
      <c r="D250" s="1929"/>
      <c r="E250" s="1781" t="s">
        <v>82</v>
      </c>
      <c r="F250" s="1782" t="s">
        <v>35</v>
      </c>
      <c r="G250" s="1783" t="s">
        <v>111</v>
      </c>
      <c r="H250" s="1698" t="s">
        <v>104</v>
      </c>
      <c r="I250" s="1698"/>
      <c r="J250" s="1698"/>
    </row>
    <row r="251" spans="1:10" ht="23.1" customHeight="1" x14ac:dyDescent="0.25">
      <c r="A251" s="1780"/>
      <c r="B251" s="1930"/>
      <c r="C251" s="1931"/>
      <c r="D251" s="1932"/>
      <c r="E251" s="1781"/>
      <c r="F251" s="1782"/>
      <c r="G251" s="1783"/>
      <c r="H251" s="55">
        <f>H14</f>
        <v>2026</v>
      </c>
      <c r="I251" s="55">
        <f t="shared" ref="I251:J251" si="51">I14</f>
        <v>2027</v>
      </c>
      <c r="J251" s="55">
        <f t="shared" si="51"/>
        <v>2028</v>
      </c>
    </row>
    <row r="252" spans="1:10" ht="15.95" customHeight="1" x14ac:dyDescent="0.25">
      <c r="A252" s="68">
        <v>1</v>
      </c>
      <c r="B252" s="1887">
        <v>2</v>
      </c>
      <c r="C252" s="1887"/>
      <c r="D252" s="1887"/>
      <c r="E252" s="69">
        <v>3</v>
      </c>
      <c r="F252" s="69">
        <v>4</v>
      </c>
      <c r="G252" s="69">
        <v>5</v>
      </c>
      <c r="H252" s="97">
        <v>6</v>
      </c>
      <c r="I252" s="97">
        <v>7</v>
      </c>
      <c r="J252" s="97">
        <v>8</v>
      </c>
    </row>
    <row r="253" spans="1:10" ht="17.100000000000001" customHeight="1" x14ac:dyDescent="0.25">
      <c r="A253" s="27">
        <v>1</v>
      </c>
      <c r="B253" s="1692" t="s">
        <v>145</v>
      </c>
      <c r="C253" s="1693"/>
      <c r="D253" s="1694"/>
      <c r="E253" s="75" t="s">
        <v>96</v>
      </c>
      <c r="F253" s="80"/>
      <c r="G253" s="56" t="e">
        <f t="shared" ref="G253:G303" si="52">H253/F253</f>
        <v>#DIV/0!</v>
      </c>
      <c r="H253" s="84"/>
      <c r="I253" s="84"/>
      <c r="J253" s="84"/>
    </row>
    <row r="254" spans="1:10" ht="17.100000000000001" customHeight="1" x14ac:dyDescent="0.25">
      <c r="A254" s="29">
        <v>2</v>
      </c>
      <c r="B254" s="1799" t="s">
        <v>146</v>
      </c>
      <c r="C254" s="1800"/>
      <c r="D254" s="1801"/>
      <c r="E254" s="19" t="s">
        <v>117</v>
      </c>
      <c r="F254" s="20" t="s">
        <v>117</v>
      </c>
      <c r="G254" s="21" t="s">
        <v>117</v>
      </c>
      <c r="H254" s="26">
        <f>SUM(H255:H257)</f>
        <v>0</v>
      </c>
      <c r="I254" s="26">
        <f t="shared" ref="I254:J254" si="53">SUM(I255:I257)</f>
        <v>0</v>
      </c>
      <c r="J254" s="26">
        <f t="shared" si="53"/>
        <v>0</v>
      </c>
    </row>
    <row r="255" spans="1:10" ht="17.100000000000001" hidden="1" customHeight="1" x14ac:dyDescent="0.25">
      <c r="A255" s="27"/>
      <c r="B255" s="1660"/>
      <c r="C255" s="1661"/>
      <c r="D255" s="1662"/>
      <c r="E255" s="75" t="s">
        <v>96</v>
      </c>
      <c r="F255" s="80"/>
      <c r="G255" s="6" t="e">
        <f t="shared" si="52"/>
        <v>#DIV/0!</v>
      </c>
      <c r="H255" s="56"/>
      <c r="I255" s="56"/>
      <c r="J255" s="56"/>
    </row>
    <row r="256" spans="1:10" ht="17.100000000000001" hidden="1" customHeight="1" x14ac:dyDescent="0.25">
      <c r="A256" s="27"/>
      <c r="B256" s="1660"/>
      <c r="C256" s="1661"/>
      <c r="D256" s="1662"/>
      <c r="E256" s="75" t="s">
        <v>96</v>
      </c>
      <c r="F256" s="80"/>
      <c r="G256" s="6" t="e">
        <f t="shared" si="52"/>
        <v>#DIV/0!</v>
      </c>
      <c r="H256" s="56"/>
      <c r="I256" s="56"/>
      <c r="J256" s="56"/>
    </row>
    <row r="257" spans="1:10" ht="17.100000000000001" customHeight="1" x14ac:dyDescent="0.25">
      <c r="A257" s="27"/>
      <c r="B257" s="1660"/>
      <c r="C257" s="1661"/>
      <c r="D257" s="1662"/>
      <c r="E257" s="75" t="s">
        <v>96</v>
      </c>
      <c r="F257" s="80"/>
      <c r="G257" s="6" t="e">
        <f>H257/F257</f>
        <v>#DIV/0!</v>
      </c>
      <c r="H257" s="56"/>
      <c r="I257" s="56"/>
      <c r="J257" s="56"/>
    </row>
    <row r="258" spans="1:10" ht="17.100000000000001" customHeight="1" x14ac:dyDescent="0.25">
      <c r="A258" s="29">
        <v>3</v>
      </c>
      <c r="B258" s="1799" t="s">
        <v>147</v>
      </c>
      <c r="C258" s="1800"/>
      <c r="D258" s="1801"/>
      <c r="E258" s="19" t="s">
        <v>117</v>
      </c>
      <c r="F258" s="20" t="s">
        <v>117</v>
      </c>
      <c r="G258" s="21" t="s">
        <v>117</v>
      </c>
      <c r="H258" s="26">
        <f>SUM(H259:H261)</f>
        <v>0</v>
      </c>
      <c r="I258" s="26">
        <f t="shared" ref="I258:J258" si="54">SUM(I259:I261)</f>
        <v>0</v>
      </c>
      <c r="J258" s="26">
        <f t="shared" si="54"/>
        <v>0</v>
      </c>
    </row>
    <row r="259" spans="1:10" ht="17.100000000000001" hidden="1" customHeight="1" x14ac:dyDescent="0.25">
      <c r="A259" s="27"/>
      <c r="B259" s="1702"/>
      <c r="C259" s="1702"/>
      <c r="D259" s="1702"/>
      <c r="E259" s="75" t="s">
        <v>96</v>
      </c>
      <c r="F259" s="60"/>
      <c r="G259" s="6" t="e">
        <f t="shared" si="52"/>
        <v>#DIV/0!</v>
      </c>
      <c r="H259" s="56"/>
      <c r="I259" s="56"/>
      <c r="J259" s="56"/>
    </row>
    <row r="260" spans="1:10" ht="17.100000000000001" hidden="1" customHeight="1" x14ac:dyDescent="0.25">
      <c r="A260" s="27"/>
      <c r="B260" s="1702"/>
      <c r="C260" s="1702"/>
      <c r="D260" s="1702"/>
      <c r="E260" s="75" t="s">
        <v>96</v>
      </c>
      <c r="F260" s="60"/>
      <c r="G260" s="6" t="e">
        <f t="shared" si="52"/>
        <v>#DIV/0!</v>
      </c>
      <c r="H260" s="56"/>
      <c r="I260" s="56"/>
      <c r="J260" s="56"/>
    </row>
    <row r="261" spans="1:10" ht="17.100000000000001" customHeight="1" x14ac:dyDescent="0.25">
      <c r="A261" s="27"/>
      <c r="B261" s="1702"/>
      <c r="C261" s="1702"/>
      <c r="D261" s="1702"/>
      <c r="E261" s="75" t="s">
        <v>96</v>
      </c>
      <c r="F261" s="60"/>
      <c r="G261" s="6" t="e">
        <f t="shared" si="52"/>
        <v>#DIV/0!</v>
      </c>
      <c r="H261" s="56"/>
      <c r="I261" s="56"/>
      <c r="J261" s="56"/>
    </row>
    <row r="262" spans="1:10" ht="17.100000000000001" customHeight="1" x14ac:dyDescent="0.25">
      <c r="A262" s="29">
        <v>4</v>
      </c>
      <c r="B262" s="1799" t="s">
        <v>148</v>
      </c>
      <c r="C262" s="1800"/>
      <c r="D262" s="1801"/>
      <c r="E262" s="19" t="s">
        <v>117</v>
      </c>
      <c r="F262" s="20" t="s">
        <v>117</v>
      </c>
      <c r="G262" s="21" t="s">
        <v>117</v>
      </c>
      <c r="H262" s="26">
        <f>SUM(H263:H273)</f>
        <v>0</v>
      </c>
      <c r="I262" s="26">
        <f t="shared" ref="I262:J262" si="55">SUM(I263:I273)</f>
        <v>0</v>
      </c>
      <c r="J262" s="26">
        <f t="shared" si="55"/>
        <v>0</v>
      </c>
    </row>
    <row r="263" spans="1:10" ht="17.100000000000001" hidden="1" customHeight="1" x14ac:dyDescent="0.25">
      <c r="A263" s="27"/>
      <c r="B263" s="1660"/>
      <c r="C263" s="1661"/>
      <c r="D263" s="1662"/>
      <c r="E263" s="75" t="s">
        <v>96</v>
      </c>
      <c r="F263" s="60"/>
      <c r="G263" s="6" t="e">
        <f t="shared" si="52"/>
        <v>#DIV/0!</v>
      </c>
      <c r="H263" s="56"/>
      <c r="I263" s="56"/>
      <c r="J263" s="56"/>
    </row>
    <row r="264" spans="1:10" ht="17.100000000000001" hidden="1" customHeight="1" x14ac:dyDescent="0.25">
      <c r="A264" s="27"/>
      <c r="B264" s="1660"/>
      <c r="C264" s="1661"/>
      <c r="D264" s="1662"/>
      <c r="E264" s="75" t="s">
        <v>96</v>
      </c>
      <c r="F264" s="60"/>
      <c r="G264" s="6" t="e">
        <f t="shared" si="52"/>
        <v>#DIV/0!</v>
      </c>
      <c r="H264" s="56"/>
      <c r="I264" s="56"/>
      <c r="J264" s="56"/>
    </row>
    <row r="265" spans="1:10" ht="17.100000000000001" hidden="1" customHeight="1" x14ac:dyDescent="0.25">
      <c r="A265" s="27"/>
      <c r="B265" s="1660"/>
      <c r="C265" s="1661"/>
      <c r="D265" s="1662"/>
      <c r="E265" s="75" t="s">
        <v>96</v>
      </c>
      <c r="F265" s="60"/>
      <c r="G265" s="6" t="e">
        <f t="shared" si="52"/>
        <v>#DIV/0!</v>
      </c>
      <c r="H265" s="56"/>
      <c r="I265" s="56"/>
      <c r="J265" s="56"/>
    </row>
    <row r="266" spans="1:10" ht="17.100000000000001" hidden="1" customHeight="1" x14ac:dyDescent="0.25">
      <c r="A266" s="27"/>
      <c r="B266" s="1924"/>
      <c r="C266" s="1925"/>
      <c r="D266" s="1926"/>
      <c r="E266" s="75" t="s">
        <v>96</v>
      </c>
      <c r="F266" s="60"/>
      <c r="G266" s="6" t="e">
        <f t="shared" si="52"/>
        <v>#DIV/0!</v>
      </c>
      <c r="H266" s="56"/>
      <c r="I266" s="56"/>
      <c r="J266" s="56"/>
    </row>
    <row r="267" spans="1:10" ht="17.100000000000001" hidden="1" customHeight="1" x14ac:dyDescent="0.25">
      <c r="A267" s="27"/>
      <c r="B267" s="1924"/>
      <c r="C267" s="1925"/>
      <c r="D267" s="1926"/>
      <c r="E267" s="75" t="s">
        <v>96</v>
      </c>
      <c r="F267" s="60"/>
      <c r="G267" s="6" t="e">
        <f t="shared" si="52"/>
        <v>#DIV/0!</v>
      </c>
      <c r="H267" s="56"/>
      <c r="I267" s="56"/>
      <c r="J267" s="56"/>
    </row>
    <row r="268" spans="1:10" ht="17.100000000000001" hidden="1" customHeight="1" x14ac:dyDescent="0.25">
      <c r="A268" s="27"/>
      <c r="B268" s="1924"/>
      <c r="C268" s="1925"/>
      <c r="D268" s="1926"/>
      <c r="E268" s="75" t="s">
        <v>96</v>
      </c>
      <c r="F268" s="60"/>
      <c r="G268" s="6" t="e">
        <f t="shared" si="52"/>
        <v>#DIV/0!</v>
      </c>
      <c r="H268" s="56"/>
      <c r="I268" s="56"/>
      <c r="J268" s="56"/>
    </row>
    <row r="269" spans="1:10" ht="17.100000000000001" hidden="1" customHeight="1" x14ac:dyDescent="0.25">
      <c r="A269" s="27"/>
      <c r="B269" s="1924"/>
      <c r="C269" s="1925"/>
      <c r="D269" s="1926"/>
      <c r="E269" s="75" t="s">
        <v>96</v>
      </c>
      <c r="F269" s="60"/>
      <c r="G269" s="6" t="e">
        <f t="shared" si="52"/>
        <v>#DIV/0!</v>
      </c>
      <c r="H269" s="56"/>
      <c r="I269" s="56"/>
      <c r="J269" s="56"/>
    </row>
    <row r="270" spans="1:10" ht="17.100000000000001" hidden="1" customHeight="1" x14ac:dyDescent="0.25">
      <c r="A270" s="27"/>
      <c r="B270" s="1924"/>
      <c r="C270" s="1925"/>
      <c r="D270" s="1926"/>
      <c r="E270" s="75" t="s">
        <v>96</v>
      </c>
      <c r="F270" s="60"/>
      <c r="G270" s="6" t="e">
        <f t="shared" si="52"/>
        <v>#DIV/0!</v>
      </c>
      <c r="H270" s="56"/>
      <c r="I270" s="56"/>
      <c r="J270" s="56"/>
    </row>
    <row r="271" spans="1:10" ht="17.100000000000001" hidden="1" customHeight="1" x14ac:dyDescent="0.25">
      <c r="A271" s="27"/>
      <c r="B271" s="1924"/>
      <c r="C271" s="1925"/>
      <c r="D271" s="1926"/>
      <c r="E271" s="75" t="s">
        <v>96</v>
      </c>
      <c r="F271" s="60"/>
      <c r="G271" s="6" t="e">
        <f t="shared" si="52"/>
        <v>#DIV/0!</v>
      </c>
      <c r="H271" s="56"/>
      <c r="I271" s="56"/>
      <c r="J271" s="56"/>
    </row>
    <row r="272" spans="1:10" ht="17.100000000000001" hidden="1" customHeight="1" x14ac:dyDescent="0.25">
      <c r="A272" s="27"/>
      <c r="B272" s="1924"/>
      <c r="C272" s="1925"/>
      <c r="D272" s="1926"/>
      <c r="E272" s="75" t="s">
        <v>96</v>
      </c>
      <c r="F272" s="60"/>
      <c r="G272" s="6" t="e">
        <f t="shared" si="52"/>
        <v>#DIV/0!</v>
      </c>
      <c r="H272" s="56"/>
      <c r="I272" s="56"/>
      <c r="J272" s="56"/>
    </row>
    <row r="273" spans="1:10" ht="17.100000000000001" customHeight="1" x14ac:dyDescent="0.25">
      <c r="A273" s="27"/>
      <c r="B273" s="1924"/>
      <c r="C273" s="1925"/>
      <c r="D273" s="1926"/>
      <c r="E273" s="75" t="s">
        <v>96</v>
      </c>
      <c r="F273" s="60"/>
      <c r="G273" s="6" t="e">
        <f t="shared" si="52"/>
        <v>#DIV/0!</v>
      </c>
      <c r="H273" s="56"/>
      <c r="I273" s="56"/>
      <c r="J273" s="56"/>
    </row>
    <row r="274" spans="1:10" ht="17.100000000000001" customHeight="1" x14ac:dyDescent="0.25">
      <c r="A274" s="31"/>
      <c r="B274" s="1643" t="s">
        <v>285</v>
      </c>
      <c r="C274" s="1644"/>
      <c r="D274" s="1645"/>
      <c r="E274" s="32" t="s">
        <v>117</v>
      </c>
      <c r="F274" s="117" t="s">
        <v>117</v>
      </c>
      <c r="G274" s="118" t="s">
        <v>117</v>
      </c>
      <c r="H274" s="33">
        <f>H253+H254+H258+H262</f>
        <v>0</v>
      </c>
      <c r="I274" s="33">
        <f t="shared" ref="I274:J274" si="56">I253+I254+I258+I262</f>
        <v>0</v>
      </c>
      <c r="J274" s="33">
        <f t="shared" si="56"/>
        <v>0</v>
      </c>
    </row>
    <row r="275" spans="1:10" ht="17.100000000000001" customHeight="1" x14ac:dyDescent="0.25">
      <c r="A275" s="214"/>
      <c r="B275" s="1802"/>
      <c r="C275" s="1803"/>
      <c r="D275" s="1804"/>
      <c r="E275" s="75"/>
      <c r="F275" s="60"/>
      <c r="G275" s="56"/>
      <c r="H275" s="56"/>
      <c r="I275" s="56"/>
      <c r="J275" s="56"/>
    </row>
    <row r="276" spans="1:10" ht="17.100000000000001" customHeight="1" x14ac:dyDescent="0.25">
      <c r="A276" s="213" t="s">
        <v>286</v>
      </c>
      <c r="B276" s="1799" t="s">
        <v>146</v>
      </c>
      <c r="C276" s="1800"/>
      <c r="D276" s="1801"/>
      <c r="E276" s="19" t="s">
        <v>117</v>
      </c>
      <c r="F276" s="20" t="s">
        <v>117</v>
      </c>
      <c r="G276" s="21" t="s">
        <v>117</v>
      </c>
      <c r="H276" s="26">
        <f>SUM(H277:H280)</f>
        <v>0</v>
      </c>
      <c r="I276" s="26">
        <f t="shared" ref="I276:J276" si="57">SUM(I277:I280)</f>
        <v>0</v>
      </c>
      <c r="J276" s="26">
        <f t="shared" si="57"/>
        <v>0</v>
      </c>
    </row>
    <row r="277" spans="1:10" ht="17.100000000000001" customHeight="1" x14ac:dyDescent="0.25">
      <c r="A277" s="214"/>
      <c r="B277" s="1660"/>
      <c r="C277" s="1661"/>
      <c r="D277" s="1662"/>
      <c r="E277" s="75" t="s">
        <v>96</v>
      </c>
      <c r="F277" s="80"/>
      <c r="G277" s="6" t="e">
        <f t="shared" si="52"/>
        <v>#DIV/0!</v>
      </c>
      <c r="H277" s="56"/>
      <c r="I277" s="56"/>
      <c r="J277" s="56"/>
    </row>
    <row r="278" spans="1:10" ht="17.100000000000001" hidden="1" customHeight="1" x14ac:dyDescent="0.25">
      <c r="A278" s="214"/>
      <c r="B278" s="1660"/>
      <c r="C278" s="1661"/>
      <c r="D278" s="1662"/>
      <c r="E278" s="75" t="s">
        <v>96</v>
      </c>
      <c r="F278" s="80"/>
      <c r="G278" s="6" t="e">
        <f t="shared" si="52"/>
        <v>#DIV/0!</v>
      </c>
      <c r="H278" s="56"/>
      <c r="I278" s="56"/>
      <c r="J278" s="56"/>
    </row>
    <row r="279" spans="1:10" ht="17.100000000000001" hidden="1" customHeight="1" x14ac:dyDescent="0.25">
      <c r="A279" s="214"/>
      <c r="B279" s="1660"/>
      <c r="C279" s="1661"/>
      <c r="D279" s="1662"/>
      <c r="E279" s="75" t="s">
        <v>96</v>
      </c>
      <c r="F279" s="80"/>
      <c r="G279" s="6" t="e">
        <f t="shared" si="52"/>
        <v>#DIV/0!</v>
      </c>
      <c r="H279" s="56"/>
      <c r="I279" s="56"/>
      <c r="J279" s="56"/>
    </row>
    <row r="280" spans="1:10" ht="17.100000000000001" hidden="1" customHeight="1" x14ac:dyDescent="0.25">
      <c r="A280" s="214"/>
      <c r="B280" s="1660"/>
      <c r="C280" s="1661"/>
      <c r="D280" s="1662"/>
      <c r="E280" s="75" t="s">
        <v>96</v>
      </c>
      <c r="F280" s="80"/>
      <c r="G280" s="6" t="e">
        <f>H280/F280</f>
        <v>#DIV/0!</v>
      </c>
      <c r="H280" s="56"/>
      <c r="I280" s="56"/>
      <c r="J280" s="56"/>
    </row>
    <row r="281" spans="1:10" ht="17.100000000000001" customHeight="1" x14ac:dyDescent="0.25">
      <c r="A281" s="213" t="s">
        <v>287</v>
      </c>
      <c r="B281" s="1799" t="s">
        <v>147</v>
      </c>
      <c r="C281" s="1800"/>
      <c r="D281" s="1801"/>
      <c r="E281" s="19" t="s">
        <v>117</v>
      </c>
      <c r="F281" s="20" t="s">
        <v>117</v>
      </c>
      <c r="G281" s="21" t="s">
        <v>117</v>
      </c>
      <c r="H281" s="26">
        <f>SUM(H282:H286)</f>
        <v>0</v>
      </c>
      <c r="I281" s="26">
        <f t="shared" ref="I281:J281" si="58">SUM(I282:I286)</f>
        <v>0</v>
      </c>
      <c r="J281" s="26">
        <f t="shared" si="58"/>
        <v>0</v>
      </c>
    </row>
    <row r="282" spans="1:10" ht="17.100000000000001" customHeight="1" x14ac:dyDescent="0.25">
      <c r="A282" s="214"/>
      <c r="B282" s="1702"/>
      <c r="C282" s="1702"/>
      <c r="D282" s="1702"/>
      <c r="E282" s="75" t="s">
        <v>96</v>
      </c>
      <c r="F282" s="60"/>
      <c r="G282" s="6" t="e">
        <f t="shared" si="52"/>
        <v>#DIV/0!</v>
      </c>
      <c r="H282" s="56"/>
      <c r="I282" s="56"/>
      <c r="J282" s="56"/>
    </row>
    <row r="283" spans="1:10" ht="17.100000000000001" hidden="1" customHeight="1" x14ac:dyDescent="0.25">
      <c r="A283" s="214"/>
      <c r="B283" s="1660"/>
      <c r="C283" s="1661"/>
      <c r="D283" s="1662"/>
      <c r="E283" s="75" t="s">
        <v>96</v>
      </c>
      <c r="F283" s="60"/>
      <c r="G283" s="6" t="e">
        <f t="shared" si="52"/>
        <v>#DIV/0!</v>
      </c>
      <c r="H283" s="56"/>
      <c r="I283" s="56"/>
      <c r="J283" s="56"/>
    </row>
    <row r="284" spans="1:10" ht="17.100000000000001" hidden="1" customHeight="1" x14ac:dyDescent="0.25">
      <c r="A284" s="214"/>
      <c r="B284" s="1660"/>
      <c r="C284" s="1661"/>
      <c r="D284" s="1662"/>
      <c r="E284" s="75" t="s">
        <v>96</v>
      </c>
      <c r="F284" s="60"/>
      <c r="G284" s="6" t="e">
        <f t="shared" si="52"/>
        <v>#DIV/0!</v>
      </c>
      <c r="H284" s="56"/>
      <c r="I284" s="56"/>
      <c r="J284" s="56"/>
    </row>
    <row r="285" spans="1:10" ht="17.100000000000001" hidden="1" customHeight="1" x14ac:dyDescent="0.25">
      <c r="A285" s="214"/>
      <c r="B285" s="1702"/>
      <c r="C285" s="1702"/>
      <c r="D285" s="1702"/>
      <c r="E285" s="75" t="s">
        <v>96</v>
      </c>
      <c r="F285" s="60"/>
      <c r="G285" s="6" t="e">
        <f t="shared" si="52"/>
        <v>#DIV/0!</v>
      </c>
      <c r="H285" s="56"/>
      <c r="I285" s="56"/>
      <c r="J285" s="56"/>
    </row>
    <row r="286" spans="1:10" ht="17.100000000000001" hidden="1" customHeight="1" x14ac:dyDescent="0.25">
      <c r="A286" s="214"/>
      <c r="B286" s="1702"/>
      <c r="C286" s="1702"/>
      <c r="D286" s="1702"/>
      <c r="E286" s="75" t="s">
        <v>96</v>
      </c>
      <c r="F286" s="60"/>
      <c r="G286" s="6" t="e">
        <f t="shared" si="52"/>
        <v>#DIV/0!</v>
      </c>
      <c r="H286" s="56"/>
      <c r="I286" s="56"/>
      <c r="J286" s="56"/>
    </row>
    <row r="287" spans="1:10" ht="17.100000000000001" customHeight="1" x14ac:dyDescent="0.25">
      <c r="A287" s="213" t="s">
        <v>288</v>
      </c>
      <c r="B287" s="1799" t="s">
        <v>148</v>
      </c>
      <c r="C287" s="1800"/>
      <c r="D287" s="1801"/>
      <c r="E287" s="19" t="s">
        <v>117</v>
      </c>
      <c r="F287" s="20" t="s">
        <v>117</v>
      </c>
      <c r="G287" s="21" t="s">
        <v>117</v>
      </c>
      <c r="H287" s="26">
        <f>SUM(H288:H303)</f>
        <v>0</v>
      </c>
      <c r="I287" s="26">
        <f t="shared" ref="I287:J287" si="59">SUM(I288:I303)</f>
        <v>0</v>
      </c>
      <c r="J287" s="26">
        <f t="shared" si="59"/>
        <v>0</v>
      </c>
    </row>
    <row r="288" spans="1:10" ht="17.100000000000001" customHeight="1" x14ac:dyDescent="0.25">
      <c r="A288" s="214"/>
      <c r="B288" s="1699" t="s">
        <v>419</v>
      </c>
      <c r="C288" s="1700"/>
      <c r="D288" s="1701"/>
      <c r="E288" s="75" t="s">
        <v>96</v>
      </c>
      <c r="F288" s="60"/>
      <c r="G288" s="6" t="e">
        <f t="shared" si="52"/>
        <v>#DIV/0!</v>
      </c>
      <c r="H288" s="56"/>
      <c r="I288" s="56"/>
      <c r="J288" s="56"/>
    </row>
    <row r="289" spans="1:10" ht="17.100000000000001" customHeight="1" x14ac:dyDescent="0.25">
      <c r="A289" s="214"/>
      <c r="B289" s="1699"/>
      <c r="C289" s="1700"/>
      <c r="D289" s="1701"/>
      <c r="E289" s="75" t="s">
        <v>96</v>
      </c>
      <c r="F289" s="60"/>
      <c r="G289" s="6" t="e">
        <f t="shared" si="52"/>
        <v>#DIV/0!</v>
      </c>
      <c r="H289" s="56"/>
      <c r="I289" s="56"/>
      <c r="J289" s="56"/>
    </row>
    <row r="290" spans="1:10" ht="17.100000000000001" customHeight="1" x14ac:dyDescent="0.25">
      <c r="A290" s="214"/>
      <c r="B290" s="1699"/>
      <c r="C290" s="1700"/>
      <c r="D290" s="1701"/>
      <c r="E290" s="75" t="s">
        <v>96</v>
      </c>
      <c r="F290" s="60"/>
      <c r="G290" s="6" t="e">
        <f t="shared" si="52"/>
        <v>#DIV/0!</v>
      </c>
      <c r="H290" s="56"/>
      <c r="I290" s="56"/>
      <c r="J290" s="56"/>
    </row>
    <row r="291" spans="1:10" ht="17.100000000000001" customHeight="1" x14ac:dyDescent="0.25">
      <c r="A291" s="214"/>
      <c r="B291" s="1699"/>
      <c r="C291" s="1700"/>
      <c r="D291" s="1701"/>
      <c r="E291" s="75" t="s">
        <v>96</v>
      </c>
      <c r="F291" s="60"/>
      <c r="G291" s="6" t="e">
        <f t="shared" si="52"/>
        <v>#DIV/0!</v>
      </c>
      <c r="H291" s="56"/>
      <c r="I291" s="56"/>
      <c r="J291" s="56"/>
    </row>
    <row r="292" spans="1:10" ht="17.100000000000001" customHeight="1" x14ac:dyDescent="0.25">
      <c r="A292" s="214"/>
      <c r="B292" s="1699"/>
      <c r="C292" s="1700"/>
      <c r="D292" s="1701"/>
      <c r="E292" s="75" t="s">
        <v>96</v>
      </c>
      <c r="F292" s="60"/>
      <c r="G292" s="6" t="e">
        <f t="shared" si="52"/>
        <v>#DIV/0!</v>
      </c>
      <c r="H292" s="56"/>
      <c r="I292" s="56"/>
      <c r="J292" s="56"/>
    </row>
    <row r="293" spans="1:10" ht="17.100000000000001" customHeight="1" x14ac:dyDescent="0.25">
      <c r="A293" s="214"/>
      <c r="B293" s="1699"/>
      <c r="C293" s="1700"/>
      <c r="D293" s="1701"/>
      <c r="E293" s="75" t="s">
        <v>96</v>
      </c>
      <c r="F293" s="60"/>
      <c r="G293" s="6" t="e">
        <f t="shared" si="52"/>
        <v>#DIV/0!</v>
      </c>
      <c r="H293" s="56"/>
      <c r="I293" s="56"/>
      <c r="J293" s="56"/>
    </row>
    <row r="294" spans="1:10" ht="17.100000000000001" customHeight="1" x14ac:dyDescent="0.25">
      <c r="A294" s="214"/>
      <c r="B294" s="1699"/>
      <c r="C294" s="1700"/>
      <c r="D294" s="1701"/>
      <c r="E294" s="75" t="s">
        <v>96</v>
      </c>
      <c r="F294" s="60"/>
      <c r="G294" s="6" t="e">
        <f t="shared" si="52"/>
        <v>#DIV/0!</v>
      </c>
      <c r="H294" s="56"/>
      <c r="I294" s="56"/>
      <c r="J294" s="56"/>
    </row>
    <row r="295" spans="1:10" ht="17.100000000000001" hidden="1" customHeight="1" x14ac:dyDescent="0.25">
      <c r="A295" s="214"/>
      <c r="B295" s="1699"/>
      <c r="C295" s="1700"/>
      <c r="D295" s="1701"/>
      <c r="E295" s="75" t="s">
        <v>96</v>
      </c>
      <c r="F295" s="60"/>
      <c r="G295" s="6" t="e">
        <f t="shared" si="52"/>
        <v>#DIV/0!</v>
      </c>
      <c r="H295" s="56"/>
      <c r="I295" s="56"/>
      <c r="J295" s="56"/>
    </row>
    <row r="296" spans="1:10" ht="17.100000000000001" hidden="1" customHeight="1" x14ac:dyDescent="0.25">
      <c r="A296" s="214"/>
      <c r="B296" s="1699"/>
      <c r="C296" s="1700"/>
      <c r="D296" s="1701"/>
      <c r="E296" s="75" t="s">
        <v>96</v>
      </c>
      <c r="F296" s="60"/>
      <c r="G296" s="6" t="e">
        <f t="shared" si="52"/>
        <v>#DIV/0!</v>
      </c>
      <c r="H296" s="56"/>
      <c r="I296" s="56"/>
      <c r="J296" s="56"/>
    </row>
    <row r="297" spans="1:10" ht="17.100000000000001" hidden="1" customHeight="1" x14ac:dyDescent="0.25">
      <c r="A297" s="214"/>
      <c r="B297" s="1699"/>
      <c r="C297" s="1700"/>
      <c r="D297" s="1701"/>
      <c r="E297" s="75" t="s">
        <v>96</v>
      </c>
      <c r="F297" s="60"/>
      <c r="G297" s="6" t="e">
        <f t="shared" si="52"/>
        <v>#DIV/0!</v>
      </c>
      <c r="H297" s="56"/>
      <c r="I297" s="56"/>
      <c r="J297" s="56"/>
    </row>
    <row r="298" spans="1:10" ht="17.100000000000001" hidden="1" customHeight="1" x14ac:dyDescent="0.25">
      <c r="A298" s="214"/>
      <c r="B298" s="1699"/>
      <c r="C298" s="1700"/>
      <c r="D298" s="1701"/>
      <c r="E298" s="75" t="s">
        <v>96</v>
      </c>
      <c r="F298" s="60"/>
      <c r="G298" s="6" t="e">
        <f t="shared" si="52"/>
        <v>#DIV/0!</v>
      </c>
      <c r="H298" s="56"/>
      <c r="I298" s="56"/>
      <c r="J298" s="56"/>
    </row>
    <row r="299" spans="1:10" ht="17.100000000000001" hidden="1" customHeight="1" x14ac:dyDescent="0.25">
      <c r="A299" s="214"/>
      <c r="B299" s="1699"/>
      <c r="C299" s="1700"/>
      <c r="D299" s="1701"/>
      <c r="E299" s="75" t="s">
        <v>96</v>
      </c>
      <c r="F299" s="60"/>
      <c r="G299" s="6" t="e">
        <f t="shared" si="52"/>
        <v>#DIV/0!</v>
      </c>
      <c r="H299" s="56"/>
      <c r="I299" s="56"/>
      <c r="J299" s="56"/>
    </row>
    <row r="300" spans="1:10" ht="17.100000000000001" hidden="1" customHeight="1" x14ac:dyDescent="0.25">
      <c r="A300" s="214"/>
      <c r="B300" s="1699"/>
      <c r="C300" s="1700"/>
      <c r="D300" s="1701"/>
      <c r="E300" s="75" t="s">
        <v>96</v>
      </c>
      <c r="F300" s="60"/>
      <c r="G300" s="6" t="e">
        <f t="shared" si="52"/>
        <v>#DIV/0!</v>
      </c>
      <c r="H300" s="56"/>
      <c r="I300" s="56"/>
      <c r="J300" s="56"/>
    </row>
    <row r="301" spans="1:10" ht="17.100000000000001" hidden="1" customHeight="1" x14ac:dyDescent="0.25">
      <c r="A301" s="214"/>
      <c r="B301" s="1699"/>
      <c r="C301" s="1700"/>
      <c r="D301" s="1701"/>
      <c r="E301" s="75" t="s">
        <v>96</v>
      </c>
      <c r="F301" s="60"/>
      <c r="G301" s="6" t="e">
        <f t="shared" si="52"/>
        <v>#DIV/0!</v>
      </c>
      <c r="H301" s="56"/>
      <c r="I301" s="56"/>
      <c r="J301" s="56"/>
    </row>
    <row r="302" spans="1:10" ht="17.100000000000001" hidden="1" customHeight="1" x14ac:dyDescent="0.25">
      <c r="A302" s="214"/>
      <c r="B302" s="1699"/>
      <c r="C302" s="1700"/>
      <c r="D302" s="1701"/>
      <c r="E302" s="75" t="s">
        <v>96</v>
      </c>
      <c r="F302" s="60"/>
      <c r="G302" s="6" t="e">
        <f t="shared" si="52"/>
        <v>#DIV/0!</v>
      </c>
      <c r="H302" s="56"/>
      <c r="I302" s="56"/>
      <c r="J302" s="56"/>
    </row>
    <row r="303" spans="1:10" ht="17.100000000000001" customHeight="1" x14ac:dyDescent="0.25">
      <c r="A303" s="214"/>
      <c r="B303" s="1699"/>
      <c r="C303" s="1700"/>
      <c r="D303" s="1701"/>
      <c r="E303" s="75" t="s">
        <v>96</v>
      </c>
      <c r="F303" s="60"/>
      <c r="G303" s="6" t="e">
        <f t="shared" si="52"/>
        <v>#DIV/0!</v>
      </c>
      <c r="H303" s="56"/>
      <c r="I303" s="56"/>
      <c r="J303" s="56"/>
    </row>
    <row r="304" spans="1:10" ht="17.100000000000001" customHeight="1" x14ac:dyDescent="0.25">
      <c r="A304" s="31"/>
      <c r="B304" s="1643" t="s">
        <v>289</v>
      </c>
      <c r="C304" s="1644"/>
      <c r="D304" s="1645"/>
      <c r="E304" s="32" t="s">
        <v>117</v>
      </c>
      <c r="F304" s="117" t="s">
        <v>117</v>
      </c>
      <c r="G304" s="118" t="s">
        <v>117</v>
      </c>
      <c r="H304" s="87">
        <f>H276+H281+H287</f>
        <v>0</v>
      </c>
      <c r="I304" s="87">
        <f t="shared" ref="I304:J304" si="60">I276+I281+I287</f>
        <v>0</v>
      </c>
      <c r="J304" s="87">
        <f t="shared" si="60"/>
        <v>0</v>
      </c>
    </row>
    <row r="305" spans="1:10" ht="21.95" customHeight="1" x14ac:dyDescent="0.25">
      <c r="A305" s="1637" t="s">
        <v>70</v>
      </c>
      <c r="B305" s="1638"/>
      <c r="C305" s="1638"/>
      <c r="D305" s="1638"/>
      <c r="E305" s="1638"/>
      <c r="F305" s="1638"/>
      <c r="G305" s="1639"/>
      <c r="H305" s="8">
        <f>H274+H304</f>
        <v>0</v>
      </c>
      <c r="I305" s="8">
        <f t="shared" ref="I305:J305" si="61">I274+I304</f>
        <v>0</v>
      </c>
      <c r="J305" s="8">
        <f t="shared" si="61"/>
        <v>0</v>
      </c>
    </row>
    <row r="307" spans="1:10" ht="21.95" customHeight="1" x14ac:dyDescent="0.25">
      <c r="B307" s="1919" t="s">
        <v>172</v>
      </c>
      <c r="C307" s="1919"/>
      <c r="D307" s="1919"/>
      <c r="E307" s="1919"/>
      <c r="F307" s="1919"/>
      <c r="G307" s="1919"/>
      <c r="H307" s="1919"/>
      <c r="I307" s="1919"/>
      <c r="J307" s="1919"/>
    </row>
    <row r="308" spans="1:10" ht="23.1" customHeight="1" x14ac:dyDescent="0.25">
      <c r="A308" s="1779" t="s">
        <v>106</v>
      </c>
      <c r="B308" s="1927" t="s">
        <v>77</v>
      </c>
      <c r="C308" s="1928"/>
      <c r="D308" s="1929"/>
      <c r="E308" s="1781" t="s">
        <v>82</v>
      </c>
      <c r="F308" s="1782" t="s">
        <v>35</v>
      </c>
      <c r="G308" s="1783" t="s">
        <v>111</v>
      </c>
      <c r="H308" s="1698" t="s">
        <v>104</v>
      </c>
      <c r="I308" s="1698"/>
      <c r="J308" s="1698"/>
    </row>
    <row r="309" spans="1:10" ht="23.1" customHeight="1" x14ac:dyDescent="0.25">
      <c r="A309" s="1780"/>
      <c r="B309" s="1930"/>
      <c r="C309" s="1931"/>
      <c r="D309" s="1932"/>
      <c r="E309" s="1781"/>
      <c r="F309" s="1782"/>
      <c r="G309" s="1783"/>
      <c r="H309" s="55">
        <f>H14</f>
        <v>2026</v>
      </c>
      <c r="I309" s="55">
        <f t="shared" ref="I309:J309" si="62">I14</f>
        <v>2027</v>
      </c>
      <c r="J309" s="55">
        <f t="shared" si="62"/>
        <v>2028</v>
      </c>
    </row>
    <row r="310" spans="1:10" ht="15.95" customHeight="1" x14ac:dyDescent="0.25">
      <c r="A310" s="68">
        <v>1</v>
      </c>
      <c r="B310" s="1887">
        <v>2</v>
      </c>
      <c r="C310" s="1887"/>
      <c r="D310" s="1887"/>
      <c r="E310" s="69">
        <v>3</v>
      </c>
      <c r="F310" s="69">
        <v>4</v>
      </c>
      <c r="G310" s="69">
        <v>5</v>
      </c>
      <c r="H310" s="97">
        <v>6</v>
      </c>
      <c r="I310" s="97">
        <v>7</v>
      </c>
      <c r="J310" s="97">
        <v>8</v>
      </c>
    </row>
    <row r="311" spans="1:10" ht="17.100000000000001" customHeight="1" x14ac:dyDescent="0.25">
      <c r="A311" s="29">
        <v>1</v>
      </c>
      <c r="B311" s="1814" t="s">
        <v>150</v>
      </c>
      <c r="C311" s="1815"/>
      <c r="D311" s="1816"/>
      <c r="E311" s="19" t="s">
        <v>117</v>
      </c>
      <c r="F311" s="20" t="s">
        <v>117</v>
      </c>
      <c r="G311" s="21" t="s">
        <v>117</v>
      </c>
      <c r="H311" s="21" t="s">
        <v>117</v>
      </c>
      <c r="I311" s="21" t="s">
        <v>117</v>
      </c>
      <c r="J311" s="21" t="s">
        <v>117</v>
      </c>
    </row>
    <row r="312" spans="1:10" ht="17.100000000000001" customHeight="1" x14ac:dyDescent="0.25">
      <c r="A312" s="116"/>
      <c r="B312" s="1657" t="s">
        <v>151</v>
      </c>
      <c r="C312" s="1658"/>
      <c r="D312" s="1659"/>
      <c r="E312" s="75" t="s">
        <v>178</v>
      </c>
      <c r="F312" s="76"/>
      <c r="G312" s="56" t="e">
        <f t="shared" ref="G312:G384" si="63">H312/F312</f>
        <v>#DIV/0!</v>
      </c>
      <c r="H312" s="88"/>
      <c r="I312" s="88"/>
      <c r="J312" s="88"/>
    </row>
    <row r="313" spans="1:10" ht="17.100000000000001" customHeight="1" x14ac:dyDescent="0.25">
      <c r="A313" s="79"/>
      <c r="B313" s="1660"/>
      <c r="C313" s="1661"/>
      <c r="D313" s="1662"/>
      <c r="E313" s="75" t="s">
        <v>96</v>
      </c>
      <c r="F313" s="80"/>
      <c r="G313" s="56" t="e">
        <f t="shared" si="63"/>
        <v>#DIV/0!</v>
      </c>
      <c r="H313" s="56"/>
      <c r="I313" s="56"/>
      <c r="J313" s="56"/>
    </row>
    <row r="314" spans="1:10" ht="17.100000000000001" hidden="1" customHeight="1" x14ac:dyDescent="0.25">
      <c r="A314" s="79"/>
      <c r="B314" s="1660"/>
      <c r="C314" s="1661"/>
      <c r="D314" s="1662"/>
      <c r="E314" s="75" t="s">
        <v>96</v>
      </c>
      <c r="F314" s="80"/>
      <c r="G314" s="56" t="e">
        <f t="shared" si="63"/>
        <v>#DIV/0!</v>
      </c>
      <c r="H314" s="56"/>
      <c r="I314" s="56"/>
      <c r="J314" s="56"/>
    </row>
    <row r="315" spans="1:10" ht="17.100000000000001" hidden="1" customHeight="1" x14ac:dyDescent="0.25">
      <c r="A315" s="79"/>
      <c r="B315" s="1660"/>
      <c r="C315" s="1661"/>
      <c r="D315" s="1662"/>
      <c r="E315" s="75" t="s">
        <v>96</v>
      </c>
      <c r="F315" s="80"/>
      <c r="G315" s="56" t="e">
        <f t="shared" si="63"/>
        <v>#DIV/0!</v>
      </c>
      <c r="H315" s="56"/>
      <c r="I315" s="56"/>
      <c r="J315" s="56"/>
    </row>
    <row r="316" spans="1:10" ht="17.100000000000001" hidden="1" customHeight="1" x14ac:dyDescent="0.25">
      <c r="A316" s="79"/>
      <c r="B316" s="1660"/>
      <c r="C316" s="1661"/>
      <c r="D316" s="1662"/>
      <c r="E316" s="75" t="s">
        <v>96</v>
      </c>
      <c r="F316" s="80"/>
      <c r="G316" s="56" t="e">
        <f t="shared" si="63"/>
        <v>#DIV/0!</v>
      </c>
      <c r="H316" s="56"/>
      <c r="I316" s="56"/>
      <c r="J316" s="56"/>
    </row>
    <row r="317" spans="1:10" ht="17.100000000000001" hidden="1" customHeight="1" x14ac:dyDescent="0.25">
      <c r="A317" s="79"/>
      <c r="B317" s="1660"/>
      <c r="C317" s="1661"/>
      <c r="D317" s="1662"/>
      <c r="E317" s="75" t="s">
        <v>96</v>
      </c>
      <c r="F317" s="80"/>
      <c r="G317" s="56" t="e">
        <f t="shared" si="63"/>
        <v>#DIV/0!</v>
      </c>
      <c r="H317" s="56"/>
      <c r="I317" s="56"/>
      <c r="J317" s="56"/>
    </row>
    <row r="318" spans="1:10" ht="17.100000000000001" hidden="1" customHeight="1" x14ac:dyDescent="0.25">
      <c r="A318" s="79"/>
      <c r="B318" s="1660"/>
      <c r="C318" s="1661"/>
      <c r="D318" s="1662"/>
      <c r="E318" s="75" t="s">
        <v>96</v>
      </c>
      <c r="F318" s="80"/>
      <c r="G318" s="56" t="e">
        <f t="shared" si="63"/>
        <v>#DIV/0!</v>
      </c>
      <c r="H318" s="56"/>
      <c r="I318" s="56"/>
      <c r="J318" s="56"/>
    </row>
    <row r="319" spans="1:10" ht="17.100000000000001" hidden="1" customHeight="1" x14ac:dyDescent="0.25">
      <c r="A319" s="79"/>
      <c r="B319" s="1660"/>
      <c r="C319" s="1661"/>
      <c r="D319" s="1662"/>
      <c r="E319" s="75" t="s">
        <v>96</v>
      </c>
      <c r="F319" s="80"/>
      <c r="G319" s="56" t="e">
        <f t="shared" si="63"/>
        <v>#DIV/0!</v>
      </c>
      <c r="H319" s="56"/>
      <c r="I319" s="56"/>
      <c r="J319" s="56"/>
    </row>
    <row r="320" spans="1:10" ht="17.100000000000001" hidden="1" customHeight="1" x14ac:dyDescent="0.25">
      <c r="A320" s="79"/>
      <c r="B320" s="1660"/>
      <c r="C320" s="1661"/>
      <c r="D320" s="1662"/>
      <c r="E320" s="75" t="s">
        <v>96</v>
      </c>
      <c r="F320" s="80"/>
      <c r="G320" s="56" t="e">
        <f t="shared" si="63"/>
        <v>#DIV/0!</v>
      </c>
      <c r="H320" s="56"/>
      <c r="I320" s="56"/>
      <c r="J320" s="56"/>
    </row>
    <row r="321" spans="1:10" ht="17.100000000000001" hidden="1" customHeight="1" x14ac:dyDescent="0.25">
      <c r="A321" s="79"/>
      <c r="B321" s="1660"/>
      <c r="C321" s="1661"/>
      <c r="D321" s="1662"/>
      <c r="E321" s="75" t="s">
        <v>96</v>
      </c>
      <c r="F321" s="80"/>
      <c r="G321" s="56" t="e">
        <f t="shared" si="63"/>
        <v>#DIV/0!</v>
      </c>
      <c r="H321" s="56"/>
      <c r="I321" s="56"/>
      <c r="J321" s="56"/>
    </row>
    <row r="322" spans="1:10" ht="17.100000000000001" customHeight="1" x14ac:dyDescent="0.25">
      <c r="A322" s="85"/>
      <c r="B322" s="2099" t="s">
        <v>71</v>
      </c>
      <c r="C322" s="2100"/>
      <c r="D322" s="2101"/>
      <c r="E322" s="86"/>
      <c r="F322" s="89"/>
      <c r="G322" s="87"/>
      <c r="H322" s="87">
        <f>SUM(H312:H321)</f>
        <v>0</v>
      </c>
      <c r="I322" s="87">
        <f t="shared" ref="I322:J322" si="64">SUM(I312:I321)</f>
        <v>0</v>
      </c>
      <c r="J322" s="87">
        <f t="shared" si="64"/>
        <v>0</v>
      </c>
    </row>
    <row r="323" spans="1:10" ht="17.100000000000001" customHeight="1" x14ac:dyDescent="0.25">
      <c r="A323" s="29">
        <v>2</v>
      </c>
      <c r="B323" s="1814" t="s">
        <v>72</v>
      </c>
      <c r="C323" s="1815"/>
      <c r="D323" s="1816"/>
      <c r="E323" s="19" t="s">
        <v>117</v>
      </c>
      <c r="F323" s="20" t="s">
        <v>117</v>
      </c>
      <c r="G323" s="21" t="s">
        <v>117</v>
      </c>
      <c r="H323" s="21" t="s">
        <v>117</v>
      </c>
      <c r="I323" s="21" t="s">
        <v>117</v>
      </c>
      <c r="J323" s="21" t="s">
        <v>117</v>
      </c>
    </row>
    <row r="324" spans="1:10" ht="17.100000000000001" customHeight="1" x14ac:dyDescent="0.25">
      <c r="A324" s="79"/>
      <c r="B324" s="2102" t="s">
        <v>155</v>
      </c>
      <c r="C324" s="2102"/>
      <c r="D324" s="2102"/>
      <c r="E324" s="75" t="s">
        <v>156</v>
      </c>
      <c r="F324" s="60"/>
      <c r="G324" s="56" t="e">
        <f t="shared" si="63"/>
        <v>#DIV/0!</v>
      </c>
      <c r="H324" s="56"/>
      <c r="I324" s="56"/>
      <c r="J324" s="56"/>
    </row>
    <row r="325" spans="1:10" ht="17.100000000000001" hidden="1" customHeight="1" x14ac:dyDescent="0.25">
      <c r="A325" s="79"/>
      <c r="B325" s="1699"/>
      <c r="C325" s="1700"/>
      <c r="D325" s="1701"/>
      <c r="E325" s="75"/>
      <c r="F325" s="60"/>
      <c r="G325" s="56" t="e">
        <f t="shared" si="63"/>
        <v>#DIV/0!</v>
      </c>
      <c r="H325" s="56"/>
      <c r="I325" s="56"/>
      <c r="J325" s="56"/>
    </row>
    <row r="326" spans="1:10" ht="17.100000000000001" hidden="1" customHeight="1" x14ac:dyDescent="0.25">
      <c r="A326" s="79"/>
      <c r="B326" s="1699"/>
      <c r="C326" s="1700"/>
      <c r="D326" s="1701"/>
      <c r="E326" s="75"/>
      <c r="F326" s="60"/>
      <c r="G326" s="56" t="e">
        <f t="shared" si="63"/>
        <v>#DIV/0!</v>
      </c>
      <c r="H326" s="56"/>
      <c r="I326" s="56"/>
      <c r="J326" s="56"/>
    </row>
    <row r="327" spans="1:10" ht="17.100000000000001" hidden="1" customHeight="1" x14ac:dyDescent="0.25">
      <c r="A327" s="79"/>
      <c r="B327" s="1699"/>
      <c r="C327" s="1700"/>
      <c r="D327" s="1701"/>
      <c r="E327" s="75"/>
      <c r="F327" s="60"/>
      <c r="G327" s="56" t="e">
        <f t="shared" si="63"/>
        <v>#DIV/0!</v>
      </c>
      <c r="H327" s="56"/>
      <c r="I327" s="56"/>
      <c r="J327" s="56"/>
    </row>
    <row r="328" spans="1:10" ht="17.100000000000001" hidden="1" customHeight="1" x14ac:dyDescent="0.25">
      <c r="A328" s="79"/>
      <c r="B328" s="1699"/>
      <c r="C328" s="1700"/>
      <c r="D328" s="1701"/>
      <c r="E328" s="75"/>
      <c r="F328" s="60"/>
      <c r="G328" s="56" t="e">
        <f t="shared" si="63"/>
        <v>#DIV/0!</v>
      </c>
      <c r="H328" s="56"/>
      <c r="I328" s="56"/>
      <c r="J328" s="56"/>
    </row>
    <row r="329" spans="1:10" ht="17.100000000000001" hidden="1" customHeight="1" x14ac:dyDescent="0.25">
      <c r="A329" s="79"/>
      <c r="B329" s="1699"/>
      <c r="C329" s="1700"/>
      <c r="D329" s="1701"/>
      <c r="E329" s="75"/>
      <c r="F329" s="60"/>
      <c r="G329" s="56" t="e">
        <f t="shared" si="63"/>
        <v>#DIV/0!</v>
      </c>
      <c r="H329" s="56"/>
      <c r="I329" s="56"/>
      <c r="J329" s="56"/>
    </row>
    <row r="330" spans="1:10" ht="17.100000000000001" hidden="1" customHeight="1" x14ac:dyDescent="0.25">
      <c r="A330" s="79"/>
      <c r="B330" s="1699"/>
      <c r="C330" s="1700"/>
      <c r="D330" s="1701"/>
      <c r="E330" s="75"/>
      <c r="F330" s="60"/>
      <c r="G330" s="56" t="e">
        <f t="shared" si="63"/>
        <v>#DIV/0!</v>
      </c>
      <c r="H330" s="56"/>
      <c r="I330" s="56"/>
      <c r="J330" s="56"/>
    </row>
    <row r="331" spans="1:10" ht="17.100000000000001" hidden="1" customHeight="1" x14ac:dyDescent="0.25">
      <c r="A331" s="79"/>
      <c r="B331" s="1699"/>
      <c r="C331" s="1700"/>
      <c r="D331" s="1701"/>
      <c r="E331" s="75"/>
      <c r="F331" s="60"/>
      <c r="G331" s="56" t="e">
        <f t="shared" si="63"/>
        <v>#DIV/0!</v>
      </c>
      <c r="H331" s="56"/>
      <c r="I331" s="56"/>
      <c r="J331" s="56"/>
    </row>
    <row r="332" spans="1:10" ht="17.100000000000001" hidden="1" customHeight="1" x14ac:dyDescent="0.25">
      <c r="A332" s="79"/>
      <c r="B332" s="1699"/>
      <c r="C332" s="1700"/>
      <c r="D332" s="1701"/>
      <c r="E332" s="75"/>
      <c r="F332" s="60"/>
      <c r="G332" s="56" t="e">
        <f t="shared" si="63"/>
        <v>#DIV/0!</v>
      </c>
      <c r="H332" s="56"/>
      <c r="I332" s="56"/>
      <c r="J332" s="56"/>
    </row>
    <row r="333" spans="1:10" ht="17.100000000000001" hidden="1" customHeight="1" x14ac:dyDescent="0.25">
      <c r="A333" s="79"/>
      <c r="B333" s="1699"/>
      <c r="C333" s="1700"/>
      <c r="D333" s="1701"/>
      <c r="E333" s="75"/>
      <c r="F333" s="60"/>
      <c r="G333" s="56" t="e">
        <f t="shared" si="63"/>
        <v>#DIV/0!</v>
      </c>
      <c r="H333" s="56"/>
      <c r="I333" s="56"/>
      <c r="J333" s="56"/>
    </row>
    <row r="334" spans="1:10" ht="17.100000000000001" hidden="1" customHeight="1" x14ac:dyDescent="0.25">
      <c r="A334" s="79"/>
      <c r="B334" s="1699"/>
      <c r="C334" s="1700"/>
      <c r="D334" s="1701"/>
      <c r="E334" s="75"/>
      <c r="F334" s="60"/>
      <c r="G334" s="56" t="e">
        <f t="shared" si="63"/>
        <v>#DIV/0!</v>
      </c>
      <c r="H334" s="56"/>
      <c r="I334" s="56"/>
      <c r="J334" s="56"/>
    </row>
    <row r="335" spans="1:10" ht="17.100000000000001" hidden="1" customHeight="1" x14ac:dyDescent="0.25">
      <c r="A335" s="79"/>
      <c r="B335" s="1699"/>
      <c r="C335" s="1700"/>
      <c r="D335" s="1701"/>
      <c r="E335" s="75"/>
      <c r="F335" s="60"/>
      <c r="G335" s="56" t="e">
        <f t="shared" si="63"/>
        <v>#DIV/0!</v>
      </c>
      <c r="H335" s="56"/>
      <c r="I335" s="56"/>
      <c r="J335" s="56"/>
    </row>
    <row r="336" spans="1:10" ht="17.100000000000001" hidden="1" customHeight="1" x14ac:dyDescent="0.25">
      <c r="A336" s="79"/>
      <c r="B336" s="1699"/>
      <c r="C336" s="1700"/>
      <c r="D336" s="1701"/>
      <c r="E336" s="75"/>
      <c r="F336" s="60"/>
      <c r="G336" s="56" t="e">
        <f t="shared" si="63"/>
        <v>#DIV/0!</v>
      </c>
      <c r="H336" s="56"/>
      <c r="I336" s="56"/>
      <c r="J336" s="56"/>
    </row>
    <row r="337" spans="1:10" ht="17.100000000000001" hidden="1" customHeight="1" x14ac:dyDescent="0.25">
      <c r="A337" s="79"/>
      <c r="B337" s="1699"/>
      <c r="C337" s="1700"/>
      <c r="D337" s="1701"/>
      <c r="E337" s="75"/>
      <c r="F337" s="60"/>
      <c r="G337" s="56" t="e">
        <f t="shared" si="63"/>
        <v>#DIV/0!</v>
      </c>
      <c r="H337" s="56"/>
      <c r="I337" s="56"/>
      <c r="J337" s="56"/>
    </row>
    <row r="338" spans="1:10" ht="17.100000000000001" hidden="1" customHeight="1" x14ac:dyDescent="0.25">
      <c r="A338" s="79"/>
      <c r="B338" s="2102"/>
      <c r="C338" s="2102"/>
      <c r="D338" s="2102"/>
      <c r="E338" s="75"/>
      <c r="F338" s="60"/>
      <c r="G338" s="56" t="e">
        <f t="shared" si="63"/>
        <v>#DIV/0!</v>
      </c>
      <c r="H338" s="56"/>
      <c r="I338" s="56"/>
      <c r="J338" s="56"/>
    </row>
    <row r="339" spans="1:10" ht="17.100000000000001" customHeight="1" x14ac:dyDescent="0.25">
      <c r="A339" s="85"/>
      <c r="B339" s="2099" t="s">
        <v>71</v>
      </c>
      <c r="C339" s="2100"/>
      <c r="D339" s="2101"/>
      <c r="E339" s="86"/>
      <c r="F339" s="89"/>
      <c r="G339" s="87"/>
      <c r="H339" s="87">
        <f>SUM(H324:H338)</f>
        <v>0</v>
      </c>
      <c r="I339" s="87">
        <f t="shared" ref="I339:J339" si="65">SUM(I324:I338)</f>
        <v>0</v>
      </c>
      <c r="J339" s="87">
        <f t="shared" si="65"/>
        <v>0</v>
      </c>
    </row>
    <row r="340" spans="1:10" ht="32.1" customHeight="1" x14ac:dyDescent="0.25">
      <c r="A340" s="18">
        <v>3</v>
      </c>
      <c r="B340" s="1795" t="s">
        <v>157</v>
      </c>
      <c r="C340" s="1769"/>
      <c r="D340" s="1770"/>
      <c r="E340" s="19" t="s">
        <v>117</v>
      </c>
      <c r="F340" s="20" t="s">
        <v>117</v>
      </c>
      <c r="G340" s="21" t="s">
        <v>117</v>
      </c>
      <c r="H340" s="21" t="s">
        <v>117</v>
      </c>
      <c r="I340" s="21" t="s">
        <v>117</v>
      </c>
      <c r="J340" s="21" t="s">
        <v>117</v>
      </c>
    </row>
    <row r="341" spans="1:10" ht="17.100000000000001" customHeight="1" x14ac:dyDescent="0.25">
      <c r="A341" s="79"/>
      <c r="B341" s="1660"/>
      <c r="C341" s="1661"/>
      <c r="D341" s="1662"/>
      <c r="E341" s="75" t="s">
        <v>96</v>
      </c>
      <c r="F341" s="60"/>
      <c r="G341" s="56" t="e">
        <f t="shared" si="63"/>
        <v>#DIV/0!</v>
      </c>
      <c r="H341" s="56"/>
      <c r="I341" s="56"/>
      <c r="J341" s="56"/>
    </row>
    <row r="342" spans="1:10" ht="17.100000000000001" hidden="1" customHeight="1" x14ac:dyDescent="0.25">
      <c r="A342" s="79"/>
      <c r="B342" s="1660"/>
      <c r="C342" s="1661"/>
      <c r="D342" s="1662"/>
      <c r="E342" s="75" t="s">
        <v>96</v>
      </c>
      <c r="F342" s="60"/>
      <c r="G342" s="56" t="e">
        <f t="shared" si="63"/>
        <v>#DIV/0!</v>
      </c>
      <c r="H342" s="56"/>
      <c r="I342" s="56"/>
      <c r="J342" s="56"/>
    </row>
    <row r="343" spans="1:10" ht="17.100000000000001" hidden="1" customHeight="1" x14ac:dyDescent="0.25">
      <c r="A343" s="79"/>
      <c r="B343" s="1660"/>
      <c r="C343" s="1661"/>
      <c r="D343" s="1662"/>
      <c r="E343" s="75" t="s">
        <v>96</v>
      </c>
      <c r="F343" s="60"/>
      <c r="G343" s="56" t="e">
        <f t="shared" si="63"/>
        <v>#DIV/0!</v>
      </c>
      <c r="H343" s="56"/>
      <c r="I343" s="56"/>
      <c r="J343" s="56"/>
    </row>
    <row r="344" spans="1:10" ht="17.100000000000001" customHeight="1" x14ac:dyDescent="0.25">
      <c r="A344" s="85"/>
      <c r="B344" s="2099" t="s">
        <v>71</v>
      </c>
      <c r="C344" s="2100"/>
      <c r="D344" s="2101"/>
      <c r="E344" s="86"/>
      <c r="F344" s="89"/>
      <c r="G344" s="87"/>
      <c r="H344" s="87">
        <f>SUM(H341:H343)</f>
        <v>0</v>
      </c>
      <c r="I344" s="87">
        <f t="shared" ref="I344:J344" si="66">SUM(I341:I343)</f>
        <v>0</v>
      </c>
      <c r="J344" s="87">
        <f t="shared" si="66"/>
        <v>0</v>
      </c>
    </row>
    <row r="345" spans="1:10" ht="32.1" customHeight="1" x14ac:dyDescent="0.25">
      <c r="A345" s="18">
        <v>4</v>
      </c>
      <c r="B345" s="1795" t="s">
        <v>73</v>
      </c>
      <c r="C345" s="1769"/>
      <c r="D345" s="1770"/>
      <c r="E345" s="19" t="s">
        <v>117</v>
      </c>
      <c r="F345" s="20" t="s">
        <v>117</v>
      </c>
      <c r="G345" s="21" t="s">
        <v>117</v>
      </c>
      <c r="H345" s="21" t="s">
        <v>117</v>
      </c>
      <c r="I345" s="21" t="s">
        <v>117</v>
      </c>
      <c r="J345" s="21" t="s">
        <v>117</v>
      </c>
    </row>
    <row r="346" spans="1:10" ht="17.100000000000001" customHeight="1" x14ac:dyDescent="0.25">
      <c r="A346" s="79"/>
      <c r="B346" s="1924"/>
      <c r="C346" s="1925"/>
      <c r="D346" s="1926"/>
      <c r="E346" s="75" t="s">
        <v>96</v>
      </c>
      <c r="F346" s="60"/>
      <c r="G346" s="56" t="e">
        <f t="shared" si="63"/>
        <v>#DIV/0!</v>
      </c>
      <c r="H346" s="56"/>
      <c r="I346" s="56"/>
      <c r="J346" s="56"/>
    </row>
    <row r="347" spans="1:10" ht="17.100000000000001" hidden="1" customHeight="1" x14ac:dyDescent="0.25">
      <c r="A347" s="79"/>
      <c r="B347" s="1924"/>
      <c r="C347" s="1925"/>
      <c r="D347" s="1926"/>
      <c r="E347" s="75" t="s">
        <v>96</v>
      </c>
      <c r="F347" s="60"/>
      <c r="G347" s="56" t="e">
        <f t="shared" si="63"/>
        <v>#DIV/0!</v>
      </c>
      <c r="H347" s="56"/>
      <c r="I347" s="56"/>
      <c r="J347" s="56"/>
    </row>
    <row r="348" spans="1:10" ht="17.100000000000001" hidden="1" customHeight="1" x14ac:dyDescent="0.25">
      <c r="A348" s="79"/>
      <c r="B348" s="1924"/>
      <c r="C348" s="1925"/>
      <c r="D348" s="1926"/>
      <c r="E348" s="75" t="s">
        <v>96</v>
      </c>
      <c r="F348" s="60"/>
      <c r="G348" s="56" t="e">
        <f t="shared" si="63"/>
        <v>#DIV/0!</v>
      </c>
      <c r="H348" s="56"/>
      <c r="I348" s="56"/>
      <c r="J348" s="56"/>
    </row>
    <row r="349" spans="1:10" ht="17.100000000000001" hidden="1" customHeight="1" x14ac:dyDescent="0.25">
      <c r="A349" s="79"/>
      <c r="B349" s="1924"/>
      <c r="C349" s="1925"/>
      <c r="D349" s="1926"/>
      <c r="E349" s="75" t="s">
        <v>96</v>
      </c>
      <c r="F349" s="60"/>
      <c r="G349" s="99" t="e">
        <f>H349/F349</f>
        <v>#DIV/0!</v>
      </c>
      <c r="H349" s="56"/>
      <c r="I349" s="56"/>
      <c r="J349" s="56"/>
    </row>
    <row r="350" spans="1:10" ht="17.100000000000001" hidden="1" customHeight="1" x14ac:dyDescent="0.25">
      <c r="A350" s="79"/>
      <c r="B350" s="1924"/>
      <c r="C350" s="1925"/>
      <c r="D350" s="1926"/>
      <c r="E350" s="75" t="s">
        <v>96</v>
      </c>
      <c r="F350" s="60"/>
      <c r="G350" s="99" t="e">
        <f>H350/F350</f>
        <v>#DIV/0!</v>
      </c>
      <c r="H350" s="56"/>
      <c r="I350" s="56"/>
      <c r="J350" s="56"/>
    </row>
    <row r="351" spans="1:10" ht="17.100000000000001" hidden="1" customHeight="1" x14ac:dyDescent="0.25">
      <c r="A351" s="79"/>
      <c r="B351" s="1924"/>
      <c r="C351" s="1925"/>
      <c r="D351" s="1926"/>
      <c r="E351" s="75" t="s">
        <v>96</v>
      </c>
      <c r="F351" s="60"/>
      <c r="G351" s="99" t="e">
        <f>H351/F351</f>
        <v>#DIV/0!</v>
      </c>
      <c r="H351" s="56"/>
      <c r="I351" s="56"/>
      <c r="J351" s="56"/>
    </row>
    <row r="352" spans="1:10" ht="17.100000000000001" customHeight="1" x14ac:dyDescent="0.25">
      <c r="A352" s="85"/>
      <c r="B352" s="2099" t="s">
        <v>71</v>
      </c>
      <c r="C352" s="2100"/>
      <c r="D352" s="2101"/>
      <c r="E352" s="86"/>
      <c r="F352" s="89"/>
      <c r="G352" s="87"/>
      <c r="H352" s="87">
        <f>SUM(H346:H351)</f>
        <v>0</v>
      </c>
      <c r="I352" s="87">
        <f t="shared" ref="I352:J352" si="67">SUM(I346:I351)</f>
        <v>0</v>
      </c>
      <c r="J352" s="87">
        <f t="shared" si="67"/>
        <v>0</v>
      </c>
    </row>
    <row r="353" spans="1:10" ht="17.100000000000001" customHeight="1" x14ac:dyDescent="0.25">
      <c r="A353" s="29">
        <v>5</v>
      </c>
      <c r="B353" s="1795" t="s">
        <v>158</v>
      </c>
      <c r="C353" s="1769"/>
      <c r="D353" s="1770"/>
      <c r="E353" s="19" t="s">
        <v>117</v>
      </c>
      <c r="F353" s="20" t="s">
        <v>117</v>
      </c>
      <c r="G353" s="21" t="s">
        <v>117</v>
      </c>
      <c r="H353" s="21" t="s">
        <v>117</v>
      </c>
      <c r="I353" s="21" t="s">
        <v>117</v>
      </c>
      <c r="J353" s="21" t="s">
        <v>117</v>
      </c>
    </row>
    <row r="354" spans="1:10" ht="17.100000000000001" customHeight="1" x14ac:dyDescent="0.25">
      <c r="A354" s="79"/>
      <c r="B354" s="1660"/>
      <c r="C354" s="1661"/>
      <c r="D354" s="1662"/>
      <c r="E354" s="75" t="s">
        <v>156</v>
      </c>
      <c r="F354" s="80"/>
      <c r="G354" s="56" t="e">
        <f t="shared" si="63"/>
        <v>#DIV/0!</v>
      </c>
      <c r="H354" s="56"/>
      <c r="I354" s="56"/>
      <c r="J354" s="56"/>
    </row>
    <row r="355" spans="1:10" ht="17.100000000000001" hidden="1" customHeight="1" x14ac:dyDescent="0.25">
      <c r="A355" s="79"/>
      <c r="B355" s="1924"/>
      <c r="C355" s="1925"/>
      <c r="D355" s="1926"/>
      <c r="E355" s="75" t="s">
        <v>96</v>
      </c>
      <c r="F355" s="80"/>
      <c r="G355" s="56" t="e">
        <f t="shared" si="63"/>
        <v>#DIV/0!</v>
      </c>
      <c r="H355" s="56"/>
      <c r="I355" s="56"/>
      <c r="J355" s="56"/>
    </row>
    <row r="356" spans="1:10" ht="17.100000000000001" hidden="1" customHeight="1" x14ac:dyDescent="0.25">
      <c r="A356" s="79"/>
      <c r="B356" s="1924"/>
      <c r="C356" s="1925"/>
      <c r="D356" s="1926"/>
      <c r="E356" s="75" t="s">
        <v>96</v>
      </c>
      <c r="F356" s="80"/>
      <c r="G356" s="56" t="e">
        <f t="shared" si="63"/>
        <v>#DIV/0!</v>
      </c>
      <c r="H356" s="56"/>
      <c r="I356" s="56"/>
      <c r="J356" s="56"/>
    </row>
    <row r="357" spans="1:10" ht="17.100000000000001" hidden="1" customHeight="1" x14ac:dyDescent="0.25">
      <c r="A357" s="79"/>
      <c r="B357" s="1924"/>
      <c r="C357" s="1925"/>
      <c r="D357" s="1926"/>
      <c r="E357" s="75" t="s">
        <v>96</v>
      </c>
      <c r="F357" s="80"/>
      <c r="G357" s="56" t="e">
        <f t="shared" si="63"/>
        <v>#DIV/0!</v>
      </c>
      <c r="H357" s="56"/>
      <c r="I357" s="56"/>
      <c r="J357" s="56"/>
    </row>
    <row r="358" spans="1:10" ht="17.100000000000001" hidden="1" customHeight="1" x14ac:dyDescent="0.25">
      <c r="A358" s="79"/>
      <c r="B358" s="1924"/>
      <c r="C358" s="1925"/>
      <c r="D358" s="1926"/>
      <c r="E358" s="75" t="s">
        <v>96</v>
      </c>
      <c r="F358" s="80"/>
      <c r="G358" s="56" t="e">
        <f t="shared" si="63"/>
        <v>#DIV/0!</v>
      </c>
      <c r="H358" s="56"/>
      <c r="I358" s="56"/>
      <c r="J358" s="56"/>
    </row>
    <row r="359" spans="1:10" ht="17.100000000000001" hidden="1" customHeight="1" x14ac:dyDescent="0.25">
      <c r="A359" s="79"/>
      <c r="B359" s="1924"/>
      <c r="C359" s="1925"/>
      <c r="D359" s="1926"/>
      <c r="E359" s="75" t="s">
        <v>96</v>
      </c>
      <c r="F359" s="80"/>
      <c r="G359" s="56" t="e">
        <f t="shared" si="63"/>
        <v>#DIV/0!</v>
      </c>
      <c r="H359" s="56"/>
      <c r="I359" s="56"/>
      <c r="J359" s="56"/>
    </row>
    <row r="360" spans="1:10" ht="17.100000000000001" hidden="1" customHeight="1" x14ac:dyDescent="0.25">
      <c r="A360" s="79"/>
      <c r="B360" s="1924"/>
      <c r="C360" s="1925"/>
      <c r="D360" s="1926"/>
      <c r="E360" s="75" t="s">
        <v>96</v>
      </c>
      <c r="F360" s="80"/>
      <c r="G360" s="56" t="e">
        <f t="shared" si="63"/>
        <v>#DIV/0!</v>
      </c>
      <c r="H360" s="56"/>
      <c r="I360" s="56"/>
      <c r="J360" s="56"/>
    </row>
    <row r="361" spans="1:10" ht="17.100000000000001" hidden="1" customHeight="1" x14ac:dyDescent="0.25">
      <c r="A361" s="79"/>
      <c r="B361" s="1924"/>
      <c r="C361" s="1925"/>
      <c r="D361" s="1926"/>
      <c r="E361" s="75" t="s">
        <v>96</v>
      </c>
      <c r="F361" s="80"/>
      <c r="G361" s="56" t="e">
        <f t="shared" si="63"/>
        <v>#DIV/0!</v>
      </c>
      <c r="H361" s="56"/>
      <c r="I361" s="56"/>
      <c r="J361" s="56"/>
    </row>
    <row r="362" spans="1:10" ht="17.100000000000001" hidden="1" customHeight="1" x14ac:dyDescent="0.25">
      <c r="A362" s="79"/>
      <c r="B362" s="1924"/>
      <c r="C362" s="1925"/>
      <c r="D362" s="1926"/>
      <c r="E362" s="75" t="s">
        <v>96</v>
      </c>
      <c r="F362" s="80"/>
      <c r="G362" s="56" t="e">
        <f t="shared" si="63"/>
        <v>#DIV/0!</v>
      </c>
      <c r="H362" s="56"/>
      <c r="I362" s="56"/>
      <c r="J362" s="56"/>
    </row>
    <row r="363" spans="1:10" ht="17.100000000000001" hidden="1" customHeight="1" x14ac:dyDescent="0.25">
      <c r="A363" s="79"/>
      <c r="B363" s="1924"/>
      <c r="C363" s="1925"/>
      <c r="D363" s="1926"/>
      <c r="E363" s="75" t="s">
        <v>96</v>
      </c>
      <c r="F363" s="80"/>
      <c r="G363" s="56" t="e">
        <f t="shared" si="63"/>
        <v>#DIV/0!</v>
      </c>
      <c r="H363" s="56"/>
      <c r="I363" s="56"/>
      <c r="J363" s="56"/>
    </row>
    <row r="364" spans="1:10" ht="17.100000000000001" hidden="1" customHeight="1" x14ac:dyDescent="0.25">
      <c r="A364" s="79"/>
      <c r="B364" s="1924"/>
      <c r="C364" s="1925"/>
      <c r="D364" s="1926"/>
      <c r="E364" s="75" t="s">
        <v>96</v>
      </c>
      <c r="F364" s="80"/>
      <c r="G364" s="56" t="e">
        <f t="shared" si="63"/>
        <v>#DIV/0!</v>
      </c>
      <c r="H364" s="56"/>
      <c r="I364" s="56"/>
      <c r="J364" s="56"/>
    </row>
    <row r="365" spans="1:10" ht="17.100000000000001" hidden="1" customHeight="1" x14ac:dyDescent="0.25">
      <c r="A365" s="79"/>
      <c r="B365" s="1924"/>
      <c r="C365" s="1925"/>
      <c r="D365" s="1926"/>
      <c r="E365" s="75" t="s">
        <v>96</v>
      </c>
      <c r="F365" s="80"/>
      <c r="G365" s="56" t="e">
        <f t="shared" si="63"/>
        <v>#DIV/0!</v>
      </c>
      <c r="H365" s="56"/>
      <c r="I365" s="56"/>
      <c r="J365" s="56"/>
    </row>
    <row r="366" spans="1:10" ht="17.100000000000001" hidden="1" customHeight="1" x14ac:dyDescent="0.25">
      <c r="A366" s="79"/>
      <c r="B366" s="1924"/>
      <c r="C366" s="1925"/>
      <c r="D366" s="1926"/>
      <c r="E366" s="75" t="s">
        <v>96</v>
      </c>
      <c r="F366" s="80"/>
      <c r="G366" s="56" t="e">
        <f t="shared" si="63"/>
        <v>#DIV/0!</v>
      </c>
      <c r="H366" s="56"/>
      <c r="I366" s="56"/>
      <c r="J366" s="56"/>
    </row>
    <row r="367" spans="1:10" ht="17.100000000000001" hidden="1" customHeight="1" x14ac:dyDescent="0.25">
      <c r="A367" s="79"/>
      <c r="B367" s="1924"/>
      <c r="C367" s="1925"/>
      <c r="D367" s="1926"/>
      <c r="E367" s="75" t="s">
        <v>96</v>
      </c>
      <c r="F367" s="80"/>
      <c r="G367" s="56" t="e">
        <f t="shared" si="63"/>
        <v>#DIV/0!</v>
      </c>
      <c r="H367" s="56"/>
      <c r="I367" s="56"/>
      <c r="J367" s="56"/>
    </row>
    <row r="368" spans="1:10" ht="17.100000000000001" hidden="1" customHeight="1" x14ac:dyDescent="0.25">
      <c r="A368" s="79"/>
      <c r="B368" s="1924"/>
      <c r="C368" s="1925"/>
      <c r="D368" s="1926"/>
      <c r="E368" s="75" t="s">
        <v>96</v>
      </c>
      <c r="F368" s="80"/>
      <c r="G368" s="56" t="e">
        <f t="shared" si="63"/>
        <v>#DIV/0!</v>
      </c>
      <c r="H368" s="56"/>
      <c r="I368" s="56"/>
      <c r="J368" s="56"/>
    </row>
    <row r="369" spans="1:10" ht="17.100000000000001" hidden="1" customHeight="1" x14ac:dyDescent="0.25">
      <c r="A369" s="79"/>
      <c r="B369" s="1660"/>
      <c r="C369" s="1661"/>
      <c r="D369" s="1662"/>
      <c r="E369" s="75" t="s">
        <v>96</v>
      </c>
      <c r="F369" s="80"/>
      <c r="G369" s="56" t="e">
        <f t="shared" si="63"/>
        <v>#DIV/0!</v>
      </c>
      <c r="H369" s="56"/>
      <c r="I369" s="56"/>
      <c r="J369" s="56"/>
    </row>
    <row r="370" spans="1:10" ht="17.100000000000001" customHeight="1" x14ac:dyDescent="0.25">
      <c r="A370" s="85"/>
      <c r="B370" s="2099" t="s">
        <v>71</v>
      </c>
      <c r="C370" s="2100"/>
      <c r="D370" s="2101"/>
      <c r="E370" s="86"/>
      <c r="F370" s="89"/>
      <c r="G370" s="87"/>
      <c r="H370" s="87">
        <f>SUM(H354:H369)</f>
        <v>0</v>
      </c>
      <c r="I370" s="87">
        <f t="shared" ref="I370:J370" si="68">SUM(I354:I369)</f>
        <v>0</v>
      </c>
      <c r="J370" s="87">
        <f t="shared" si="68"/>
        <v>0</v>
      </c>
    </row>
    <row r="371" spans="1:10" ht="17.100000000000001" customHeight="1" x14ac:dyDescent="0.25">
      <c r="A371" s="29">
        <v>6</v>
      </c>
      <c r="B371" s="1814"/>
      <c r="C371" s="1815"/>
      <c r="D371" s="1816"/>
      <c r="E371" s="19" t="s">
        <v>117</v>
      </c>
      <c r="F371" s="20" t="s">
        <v>117</v>
      </c>
      <c r="G371" s="21" t="s">
        <v>117</v>
      </c>
      <c r="H371" s="21" t="s">
        <v>117</v>
      </c>
      <c r="I371" s="21" t="s">
        <v>117</v>
      </c>
      <c r="J371" s="21" t="s">
        <v>117</v>
      </c>
    </row>
    <row r="372" spans="1:10" ht="17.100000000000001" customHeight="1" x14ac:dyDescent="0.25">
      <c r="A372" s="79"/>
      <c r="B372" s="2102"/>
      <c r="C372" s="2102"/>
      <c r="D372" s="2102"/>
      <c r="E372" s="75" t="s">
        <v>96</v>
      </c>
      <c r="F372" s="60"/>
      <c r="G372" s="56" t="e">
        <f t="shared" si="63"/>
        <v>#DIV/0!</v>
      </c>
      <c r="H372" s="56"/>
      <c r="I372" s="56"/>
      <c r="J372" s="56"/>
    </row>
    <row r="373" spans="1:10" ht="17.100000000000001" hidden="1" customHeight="1" x14ac:dyDescent="0.25">
      <c r="A373" s="79"/>
      <c r="B373" s="1699"/>
      <c r="C373" s="1700"/>
      <c r="D373" s="1701"/>
      <c r="E373" s="75" t="s">
        <v>96</v>
      </c>
      <c r="F373" s="60"/>
      <c r="G373" s="56" t="e">
        <f t="shared" si="63"/>
        <v>#DIV/0!</v>
      </c>
      <c r="H373" s="56"/>
      <c r="I373" s="56"/>
      <c r="J373" s="56"/>
    </row>
    <row r="374" spans="1:10" ht="17.100000000000001" hidden="1" customHeight="1" x14ac:dyDescent="0.25">
      <c r="A374" s="79"/>
      <c r="B374" s="1699"/>
      <c r="C374" s="1700"/>
      <c r="D374" s="1701"/>
      <c r="E374" s="75" t="s">
        <v>96</v>
      </c>
      <c r="F374" s="60"/>
      <c r="G374" s="56" t="e">
        <f t="shared" si="63"/>
        <v>#DIV/0!</v>
      </c>
      <c r="H374" s="56"/>
      <c r="I374" s="56"/>
      <c r="J374" s="56"/>
    </row>
    <row r="375" spans="1:10" ht="17.100000000000001" hidden="1" customHeight="1" x14ac:dyDescent="0.25">
      <c r="A375" s="79"/>
      <c r="B375" s="1699"/>
      <c r="C375" s="1700"/>
      <c r="D375" s="1701"/>
      <c r="E375" s="75" t="s">
        <v>96</v>
      </c>
      <c r="F375" s="60"/>
      <c r="G375" s="56" t="e">
        <f t="shared" si="63"/>
        <v>#DIV/0!</v>
      </c>
      <c r="H375" s="56"/>
      <c r="I375" s="56"/>
      <c r="J375" s="56"/>
    </row>
    <row r="376" spans="1:10" ht="17.100000000000001" hidden="1" customHeight="1" x14ac:dyDescent="0.25">
      <c r="A376" s="79"/>
      <c r="B376" s="1699"/>
      <c r="C376" s="1700"/>
      <c r="D376" s="1701"/>
      <c r="E376" s="75" t="s">
        <v>96</v>
      </c>
      <c r="F376" s="60"/>
      <c r="G376" s="56" t="e">
        <f t="shared" si="63"/>
        <v>#DIV/0!</v>
      </c>
      <c r="H376" s="56"/>
      <c r="I376" s="56"/>
      <c r="J376" s="56"/>
    </row>
    <row r="377" spans="1:10" ht="17.100000000000001" hidden="1" customHeight="1" x14ac:dyDescent="0.25">
      <c r="A377" s="79"/>
      <c r="B377" s="2102"/>
      <c r="C377" s="2102"/>
      <c r="D377" s="2102"/>
      <c r="E377" s="75" t="s">
        <v>96</v>
      </c>
      <c r="F377" s="60"/>
      <c r="G377" s="56" t="e">
        <f t="shared" si="63"/>
        <v>#DIV/0!</v>
      </c>
      <c r="H377" s="56"/>
      <c r="I377" s="56"/>
      <c r="J377" s="56"/>
    </row>
    <row r="378" spans="1:10" ht="17.100000000000001" customHeight="1" x14ac:dyDescent="0.25">
      <c r="A378" s="85"/>
      <c r="B378" s="2099" t="s">
        <v>71</v>
      </c>
      <c r="C378" s="2100"/>
      <c r="D378" s="2101"/>
      <c r="E378" s="86"/>
      <c r="F378" s="89"/>
      <c r="G378" s="87"/>
      <c r="H378" s="87">
        <f>SUM(H372:H377)</f>
        <v>0</v>
      </c>
      <c r="I378" s="87">
        <f t="shared" ref="I378:J378" si="69">SUM(I372:I377)</f>
        <v>0</v>
      </c>
      <c r="J378" s="87">
        <f t="shared" si="69"/>
        <v>0</v>
      </c>
    </row>
    <row r="379" spans="1:10" ht="18" customHeight="1" x14ac:dyDescent="0.25">
      <c r="A379" s="82">
        <v>7</v>
      </c>
      <c r="B379" s="2103"/>
      <c r="C379" s="2104"/>
      <c r="D379" s="2105"/>
      <c r="E379" s="72" t="s">
        <v>93</v>
      </c>
      <c r="F379" s="73"/>
      <c r="G379" s="83" t="e">
        <f>H379/F379</f>
        <v>#DIV/0!</v>
      </c>
      <c r="H379" s="74"/>
      <c r="I379" s="74"/>
      <c r="J379" s="74"/>
    </row>
    <row r="380" spans="1:10" ht="17.100000000000001" customHeight="1" x14ac:dyDescent="0.25">
      <c r="A380" s="79"/>
      <c r="B380" s="1699"/>
      <c r="C380" s="1700"/>
      <c r="D380" s="1701"/>
      <c r="E380" s="75"/>
      <c r="F380" s="60"/>
      <c r="G380" s="56"/>
      <c r="H380" s="56"/>
      <c r="I380" s="56"/>
      <c r="J380" s="56"/>
    </row>
    <row r="381" spans="1:10" ht="17.100000000000001" customHeight="1" x14ac:dyDescent="0.25">
      <c r="A381" s="79">
        <v>8</v>
      </c>
      <c r="B381" s="1699"/>
      <c r="C381" s="1700"/>
      <c r="D381" s="1701"/>
      <c r="E381" s="75" t="s">
        <v>96</v>
      </c>
      <c r="F381" s="60"/>
      <c r="G381" s="56" t="e">
        <f t="shared" si="63"/>
        <v>#DIV/0!</v>
      </c>
      <c r="H381" s="56"/>
      <c r="I381" s="56"/>
      <c r="J381" s="56"/>
    </row>
    <row r="382" spans="1:10" ht="17.100000000000001" customHeight="1" x14ac:dyDescent="0.25">
      <c r="A382" s="79"/>
      <c r="B382" s="1699"/>
      <c r="C382" s="1700"/>
      <c r="D382" s="1701"/>
      <c r="E382" s="75" t="s">
        <v>96</v>
      </c>
      <c r="F382" s="60"/>
      <c r="G382" s="56" t="e">
        <f t="shared" si="63"/>
        <v>#DIV/0!</v>
      </c>
      <c r="H382" s="56"/>
      <c r="I382" s="56"/>
      <c r="J382" s="56"/>
    </row>
    <row r="383" spans="1:10" ht="18" customHeight="1" x14ac:dyDescent="0.25">
      <c r="A383" s="82">
        <v>9</v>
      </c>
      <c r="B383" s="2103"/>
      <c r="C383" s="2104"/>
      <c r="D383" s="2105"/>
      <c r="E383" s="72"/>
      <c r="F383" s="73"/>
      <c r="G383" s="83"/>
      <c r="H383" s="74"/>
      <c r="I383" s="74"/>
      <c r="J383" s="74"/>
    </row>
    <row r="384" spans="1:10" ht="18" customHeight="1" x14ac:dyDescent="0.25">
      <c r="A384" s="79"/>
      <c r="B384" s="1699"/>
      <c r="C384" s="1700"/>
      <c r="D384" s="1701"/>
      <c r="E384" s="75" t="s">
        <v>96</v>
      </c>
      <c r="F384" s="92"/>
      <c r="G384" s="56" t="e">
        <f t="shared" si="63"/>
        <v>#DIV/0!</v>
      </c>
      <c r="H384" s="56"/>
      <c r="I384" s="56"/>
      <c r="J384" s="56"/>
    </row>
    <row r="385" spans="1:10" ht="18" customHeight="1" x14ac:dyDescent="0.25">
      <c r="A385" s="79"/>
      <c r="B385" s="1699"/>
      <c r="C385" s="1700"/>
      <c r="D385" s="1701"/>
      <c r="E385" s="75"/>
      <c r="F385" s="60"/>
      <c r="G385" s="56"/>
      <c r="H385" s="56"/>
      <c r="I385" s="56"/>
      <c r="J385" s="56"/>
    </row>
    <row r="386" spans="1:10" ht="17.100000000000001" customHeight="1" x14ac:dyDescent="0.25">
      <c r="A386" s="85"/>
      <c r="B386" s="2099" t="s">
        <v>71</v>
      </c>
      <c r="C386" s="2100"/>
      <c r="D386" s="2101"/>
      <c r="E386" s="86"/>
      <c r="F386" s="89"/>
      <c r="G386" s="87"/>
      <c r="H386" s="87">
        <f>H379+H380+H381+H382+H383+H384+H385</f>
        <v>0</v>
      </c>
      <c r="I386" s="87">
        <f t="shared" ref="I386:J386" si="70">I379+I380+I381+I382+I383+I384+I385</f>
        <v>0</v>
      </c>
      <c r="J386" s="87">
        <f t="shared" si="70"/>
        <v>0</v>
      </c>
    </row>
    <row r="387" spans="1:10" ht="17.100000000000001" customHeight="1" x14ac:dyDescent="0.25">
      <c r="A387" s="79"/>
      <c r="B387" s="1699"/>
      <c r="C387" s="1700"/>
      <c r="D387" s="1701"/>
      <c r="E387" s="75"/>
      <c r="F387" s="60"/>
      <c r="G387" s="56"/>
      <c r="H387" s="56"/>
      <c r="I387" s="56"/>
      <c r="J387" s="56"/>
    </row>
    <row r="388" spans="1:10" ht="17.100000000000001" customHeight="1" x14ac:dyDescent="0.25">
      <c r="A388" s="99"/>
      <c r="B388" s="1856"/>
      <c r="C388" s="2107"/>
      <c r="D388" s="1857"/>
      <c r="E388" s="75"/>
      <c r="F388" s="60"/>
      <c r="G388" s="56"/>
      <c r="H388" s="56"/>
      <c r="I388" s="56"/>
      <c r="J388" s="56"/>
    </row>
    <row r="389" spans="1:10" ht="21.95" customHeight="1" x14ac:dyDescent="0.25">
      <c r="A389" s="2026" t="s">
        <v>74</v>
      </c>
      <c r="B389" s="2027"/>
      <c r="C389" s="2027"/>
      <c r="D389" s="2027"/>
      <c r="E389" s="2027"/>
      <c r="F389" s="2027"/>
      <c r="G389" s="2028"/>
      <c r="H389" s="62">
        <f>H322+H339+H344+H352+H370+H378+H379+H386+H388</f>
        <v>0</v>
      </c>
      <c r="I389" s="62">
        <f t="shared" ref="I389:J389" si="71">I322+I339+I344+I352+I370+I378+I379+I386+I388</f>
        <v>0</v>
      </c>
      <c r="J389" s="62">
        <f t="shared" si="71"/>
        <v>0</v>
      </c>
    </row>
    <row r="390" spans="1:10" ht="23.1" customHeight="1" x14ac:dyDescent="0.25">
      <c r="A390" s="2108" t="s">
        <v>75</v>
      </c>
      <c r="B390" s="2109"/>
      <c r="C390" s="2109"/>
      <c r="D390" s="2109"/>
      <c r="E390" s="2109"/>
      <c r="F390" s="2109"/>
      <c r="G390" s="2109"/>
      <c r="H390" s="93">
        <f>H144+H153+H163+H171+H215+H234+H247+H305+H389</f>
        <v>0</v>
      </c>
      <c r="I390" s="93">
        <f>I144+I153+I163+I171+I215+I234+I247+I305+I389</f>
        <v>0</v>
      </c>
      <c r="J390" s="93">
        <f>J144+J153+J163+J171+J215+J234+J247+J305+J389</f>
        <v>0</v>
      </c>
    </row>
    <row r="391" spans="1:10" ht="23.1" customHeight="1" x14ac:dyDescent="0.25">
      <c r="A391" s="1986" t="s">
        <v>450</v>
      </c>
      <c r="B391" s="1987"/>
      <c r="C391" s="1987"/>
      <c r="D391" s="1987"/>
      <c r="E391" s="1987"/>
      <c r="F391" s="1987"/>
      <c r="G391" s="1988"/>
      <c r="H391" s="168">
        <f>H16+H23+H51+H57+H63+H69+H76+H84+H91+H112+H127+H390</f>
        <v>0</v>
      </c>
      <c r="I391" s="168">
        <f>I16+I23+I51+I57+I63+I69+I76+I84+I91+I112+I127+I390</f>
        <v>0</v>
      </c>
      <c r="J391" s="168">
        <f>J16+J23+J51+J57+J63+J69+J76+J84+J91+J112+J127+J390</f>
        <v>0</v>
      </c>
    </row>
    <row r="392" spans="1:10" ht="15.75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</row>
    <row r="393" spans="1:10" ht="15.75" x14ac:dyDescent="0.25">
      <c r="A393" s="49"/>
      <c r="B393" s="49"/>
      <c r="C393" s="360" t="s">
        <v>94</v>
      </c>
      <c r="D393" s="94"/>
      <c r="E393" s="1632"/>
      <c r="F393" s="1632"/>
      <c r="G393" s="49"/>
      <c r="H393" s="49"/>
      <c r="I393" s="49"/>
      <c r="J393" s="49"/>
    </row>
    <row r="394" spans="1:10" ht="15.75" x14ac:dyDescent="0.25">
      <c r="A394" s="49"/>
      <c r="B394" s="49"/>
      <c r="C394" s="49"/>
      <c r="D394" s="54" t="s">
        <v>76</v>
      </c>
      <c r="E394" s="49"/>
      <c r="F394" s="49"/>
      <c r="G394" s="49"/>
      <c r="H394" s="49"/>
      <c r="I394" s="49"/>
      <c r="J394" s="49"/>
    </row>
    <row r="395" spans="1:10" ht="15.75" x14ac:dyDescent="0.25">
      <c r="A395" s="49"/>
      <c r="B395" s="1632" t="s">
        <v>102</v>
      </c>
      <c r="C395" s="1632"/>
      <c r="D395" s="49"/>
      <c r="E395" s="49"/>
      <c r="F395" s="49"/>
      <c r="G395" s="49"/>
      <c r="H395" s="49"/>
      <c r="I395" s="49"/>
      <c r="J395" s="49"/>
    </row>
    <row r="396" spans="1:10" ht="15.75" x14ac:dyDescent="0.25">
      <c r="A396" s="49"/>
      <c r="B396" s="1632" t="s">
        <v>195</v>
      </c>
      <c r="C396" s="1632"/>
      <c r="D396" s="94"/>
      <c r="E396" s="1632"/>
      <c r="F396" s="1632"/>
      <c r="G396" s="49"/>
      <c r="H396" s="49"/>
      <c r="I396" s="49"/>
      <c r="J396" s="49"/>
    </row>
    <row r="397" spans="1:10" ht="15.75" x14ac:dyDescent="0.25">
      <c r="A397" s="49"/>
      <c r="B397" s="49"/>
      <c r="C397" s="49"/>
      <c r="D397" s="54" t="s">
        <v>76</v>
      </c>
      <c r="E397" s="49"/>
      <c r="F397" s="49"/>
      <c r="G397" s="49"/>
      <c r="H397" s="49"/>
      <c r="I397" s="49"/>
      <c r="J397" s="49"/>
    </row>
    <row r="398" spans="1:10" ht="15.75" x14ac:dyDescent="0.25">
      <c r="A398" s="49"/>
      <c r="B398" s="2106" t="s">
        <v>173</v>
      </c>
      <c r="C398" s="2106"/>
      <c r="D398" s="2106"/>
      <c r="E398" s="2106"/>
      <c r="F398" s="2106"/>
      <c r="G398" s="2106"/>
      <c r="H398" s="2106"/>
      <c r="I398" s="2106"/>
      <c r="J398" s="2106"/>
    </row>
    <row r="399" spans="1:10" ht="15.75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</row>
  </sheetData>
  <sheetProtection password="CA5A" sheet="1" objects="1" scenarios="1" formatCells="0" formatColumns="0" formatRows="0" insertRows="0"/>
  <mergeCells count="451">
    <mergeCell ref="B396:C396"/>
    <mergeCell ref="E396:F396"/>
    <mergeCell ref="B398:J398"/>
    <mergeCell ref="B388:D388"/>
    <mergeCell ref="A389:G389"/>
    <mergeCell ref="A390:G390"/>
    <mergeCell ref="A391:G391"/>
    <mergeCell ref="E393:F393"/>
    <mergeCell ref="B395:C395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7:J307"/>
    <mergeCell ref="A308:A309"/>
    <mergeCell ref="B308:D309"/>
    <mergeCell ref="E308:E309"/>
    <mergeCell ref="F308:F309"/>
    <mergeCell ref="G308:G309"/>
    <mergeCell ref="H308:J308"/>
    <mergeCell ref="B300:D300"/>
    <mergeCell ref="B301:D301"/>
    <mergeCell ref="B302:D302"/>
    <mergeCell ref="B303:D303"/>
    <mergeCell ref="B304:D304"/>
    <mergeCell ref="A305:G305"/>
    <mergeCell ref="B294:D294"/>
    <mergeCell ref="B295:D295"/>
    <mergeCell ref="B296:D296"/>
    <mergeCell ref="B297:D297"/>
    <mergeCell ref="B298:D298"/>
    <mergeCell ref="B299:D299"/>
    <mergeCell ref="B288:D288"/>
    <mergeCell ref="B289:D289"/>
    <mergeCell ref="B290:D290"/>
    <mergeCell ref="B291:D291"/>
    <mergeCell ref="B292:D292"/>
    <mergeCell ref="B293:D293"/>
    <mergeCell ref="B282:D282"/>
    <mergeCell ref="B283:D283"/>
    <mergeCell ref="B284:D284"/>
    <mergeCell ref="B285:D285"/>
    <mergeCell ref="B286:D286"/>
    <mergeCell ref="B287:D287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74:D274"/>
    <mergeCell ref="B275:D275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B260:D260"/>
    <mergeCell ref="B261:D261"/>
    <mergeCell ref="B262:D262"/>
    <mergeCell ref="B263:D263"/>
    <mergeCell ref="B252:D252"/>
    <mergeCell ref="B253:D253"/>
    <mergeCell ref="B254:D254"/>
    <mergeCell ref="B255:D255"/>
    <mergeCell ref="B256:D256"/>
    <mergeCell ref="B257:D257"/>
    <mergeCell ref="B245:D245"/>
    <mergeCell ref="B246:D246"/>
    <mergeCell ref="A247:G247"/>
    <mergeCell ref="B249:J249"/>
    <mergeCell ref="A250:A251"/>
    <mergeCell ref="B250:D251"/>
    <mergeCell ref="E250:E251"/>
    <mergeCell ref="F250:F251"/>
    <mergeCell ref="G250:G251"/>
    <mergeCell ref="H250:J250"/>
    <mergeCell ref="B239:D239"/>
    <mergeCell ref="B240:D240"/>
    <mergeCell ref="B241:D241"/>
    <mergeCell ref="B242:D242"/>
    <mergeCell ref="B243:D243"/>
    <mergeCell ref="B244:D244"/>
    <mergeCell ref="B232:D232"/>
    <mergeCell ref="B233:D233"/>
    <mergeCell ref="A234:G234"/>
    <mergeCell ref="B236:J236"/>
    <mergeCell ref="A237:A238"/>
    <mergeCell ref="B237:D238"/>
    <mergeCell ref="E237:E238"/>
    <mergeCell ref="F237:F238"/>
    <mergeCell ref="G237:G238"/>
    <mergeCell ref="H237:J237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A218:A219"/>
    <mergeCell ref="B218:D219"/>
    <mergeCell ref="E218:E219"/>
    <mergeCell ref="F218:F219"/>
    <mergeCell ref="G218:G219"/>
    <mergeCell ref="H218:J218"/>
    <mergeCell ref="B211:D211"/>
    <mergeCell ref="B212:D212"/>
    <mergeCell ref="B213:D213"/>
    <mergeCell ref="B214:D214"/>
    <mergeCell ref="A215:G215"/>
    <mergeCell ref="B217:J217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H174:J174"/>
    <mergeCell ref="B176:D176"/>
    <mergeCell ref="B177:D177"/>
    <mergeCell ref="B178:D178"/>
    <mergeCell ref="B179:D179"/>
    <mergeCell ref="B180:D180"/>
    <mergeCell ref="B168:D168"/>
    <mergeCell ref="B169:D169"/>
    <mergeCell ref="B170:D170"/>
    <mergeCell ref="A171:G171"/>
    <mergeCell ref="B173:J173"/>
    <mergeCell ref="A174:A175"/>
    <mergeCell ref="B174:D175"/>
    <mergeCell ref="E174:E175"/>
    <mergeCell ref="F174:F175"/>
    <mergeCell ref="G174:G175"/>
    <mergeCell ref="B165:J165"/>
    <mergeCell ref="A166:A167"/>
    <mergeCell ref="B166:D167"/>
    <mergeCell ref="E166:E167"/>
    <mergeCell ref="F166:F167"/>
    <mergeCell ref="G166:G167"/>
    <mergeCell ref="H166:J166"/>
    <mergeCell ref="B158:D158"/>
    <mergeCell ref="B159:D159"/>
    <mergeCell ref="B160:D160"/>
    <mergeCell ref="B161:D161"/>
    <mergeCell ref="B162:D162"/>
    <mergeCell ref="A163:G163"/>
    <mergeCell ref="A156:A157"/>
    <mergeCell ref="B156:D157"/>
    <mergeCell ref="E156:E157"/>
    <mergeCell ref="F156:F157"/>
    <mergeCell ref="G156:G157"/>
    <mergeCell ref="H156:J156"/>
    <mergeCell ref="B149:D149"/>
    <mergeCell ref="B150:D150"/>
    <mergeCell ref="B151:D151"/>
    <mergeCell ref="B152:D152"/>
    <mergeCell ref="A153:G153"/>
    <mergeCell ref="B155:J155"/>
    <mergeCell ref="B146:J146"/>
    <mergeCell ref="A147:A148"/>
    <mergeCell ref="B147:D148"/>
    <mergeCell ref="E147:E148"/>
    <mergeCell ref="F147:F148"/>
    <mergeCell ref="G147:G148"/>
    <mergeCell ref="H147:J147"/>
    <mergeCell ref="B139:D139"/>
    <mergeCell ref="B140:D140"/>
    <mergeCell ref="B141:D141"/>
    <mergeCell ref="B142:D142"/>
    <mergeCell ref="B143:D143"/>
    <mergeCell ref="A144:G144"/>
    <mergeCell ref="B133:D133"/>
    <mergeCell ref="B134:D134"/>
    <mergeCell ref="B135:D135"/>
    <mergeCell ref="B136:D136"/>
    <mergeCell ref="B137:D137"/>
    <mergeCell ref="B138:D138"/>
    <mergeCell ref="B130:J130"/>
    <mergeCell ref="A131:A132"/>
    <mergeCell ref="B131:D132"/>
    <mergeCell ref="E131:E132"/>
    <mergeCell ref="F131:F132"/>
    <mergeCell ref="G131:G132"/>
    <mergeCell ref="H131:J131"/>
    <mergeCell ref="A122:A126"/>
    <mergeCell ref="B122:B126"/>
    <mergeCell ref="C122:C126"/>
    <mergeCell ref="D126:G126"/>
    <mergeCell ref="A127:G127"/>
    <mergeCell ref="A129:J129"/>
    <mergeCell ref="G115:G116"/>
    <mergeCell ref="H115:J115"/>
    <mergeCell ref="A117:A121"/>
    <mergeCell ref="B117:B121"/>
    <mergeCell ref="C117:C121"/>
    <mergeCell ref="D121:G121"/>
    <mergeCell ref="A115:A116"/>
    <mergeCell ref="B115:B116"/>
    <mergeCell ref="C115:C116"/>
    <mergeCell ref="D115:D116"/>
    <mergeCell ref="E115:E116"/>
    <mergeCell ref="F115:F116"/>
    <mergeCell ref="A104:A111"/>
    <mergeCell ref="B104:B111"/>
    <mergeCell ref="C104:C111"/>
    <mergeCell ref="D111:G111"/>
    <mergeCell ref="A112:G112"/>
    <mergeCell ref="A114:J114"/>
    <mergeCell ref="F94:F95"/>
    <mergeCell ref="G94:G95"/>
    <mergeCell ref="H94:J94"/>
    <mergeCell ref="A96:A103"/>
    <mergeCell ref="B96:B103"/>
    <mergeCell ref="C96:C103"/>
    <mergeCell ref="D103:G103"/>
    <mergeCell ref="B89:B90"/>
    <mergeCell ref="D89:G89"/>
    <mergeCell ref="D90:G90"/>
    <mergeCell ref="A91:G91"/>
    <mergeCell ref="A93:J93"/>
    <mergeCell ref="A94:A95"/>
    <mergeCell ref="B94:B95"/>
    <mergeCell ref="C94:C95"/>
    <mergeCell ref="D94:D95"/>
    <mergeCell ref="E94:E95"/>
    <mergeCell ref="A84:G84"/>
    <mergeCell ref="A86:J86"/>
    <mergeCell ref="A87:A88"/>
    <mergeCell ref="B87:B88"/>
    <mergeCell ref="C87:C88"/>
    <mergeCell ref="D87:G88"/>
    <mergeCell ref="H87:J87"/>
    <mergeCell ref="G79:G80"/>
    <mergeCell ref="H79:J79"/>
    <mergeCell ref="B81:B83"/>
    <mergeCell ref="D81:E81"/>
    <mergeCell ref="D82:E82"/>
    <mergeCell ref="D83:E83"/>
    <mergeCell ref="B74:B75"/>
    <mergeCell ref="D74:E74"/>
    <mergeCell ref="D75:E75"/>
    <mergeCell ref="A76:G76"/>
    <mergeCell ref="A78:J78"/>
    <mergeCell ref="A79:A80"/>
    <mergeCell ref="B79:B80"/>
    <mergeCell ref="C79:C80"/>
    <mergeCell ref="D79:E80"/>
    <mergeCell ref="F79:F80"/>
    <mergeCell ref="D68:E68"/>
    <mergeCell ref="A69:G69"/>
    <mergeCell ref="A71:J71"/>
    <mergeCell ref="A72:A73"/>
    <mergeCell ref="B72:B73"/>
    <mergeCell ref="C72:C73"/>
    <mergeCell ref="D72:E73"/>
    <mergeCell ref="F72:F73"/>
    <mergeCell ref="G72:G73"/>
    <mergeCell ref="H72:J72"/>
    <mergeCell ref="A63:G63"/>
    <mergeCell ref="A65:J65"/>
    <mergeCell ref="A66:A67"/>
    <mergeCell ref="B66:B67"/>
    <mergeCell ref="C66:C67"/>
    <mergeCell ref="D66:E67"/>
    <mergeCell ref="F66:F67"/>
    <mergeCell ref="G66:G67"/>
    <mergeCell ref="H66:J66"/>
    <mergeCell ref="A57:G57"/>
    <mergeCell ref="A59:J59"/>
    <mergeCell ref="A60:A61"/>
    <mergeCell ref="B60:B61"/>
    <mergeCell ref="C60:C61"/>
    <mergeCell ref="D60:D61"/>
    <mergeCell ref="E60:E61"/>
    <mergeCell ref="F60:F61"/>
    <mergeCell ref="G60:G61"/>
    <mergeCell ref="H60:J60"/>
    <mergeCell ref="B50:D50"/>
    <mergeCell ref="A51:G51"/>
    <mergeCell ref="A53:J53"/>
    <mergeCell ref="A54:A55"/>
    <mergeCell ref="B54:B55"/>
    <mergeCell ref="C54:C55"/>
    <mergeCell ref="D54:D55"/>
    <mergeCell ref="E54:E55"/>
    <mergeCell ref="F54:F55"/>
    <mergeCell ref="G54:G55"/>
    <mergeCell ref="H54:J54"/>
    <mergeCell ref="B43:D43"/>
    <mergeCell ref="A44:A46"/>
    <mergeCell ref="B44:B46"/>
    <mergeCell ref="C44:C46"/>
    <mergeCell ref="B47:D47"/>
    <mergeCell ref="A48:A49"/>
    <mergeCell ref="B48:B49"/>
    <mergeCell ref="C48:C49"/>
    <mergeCell ref="B35:D35"/>
    <mergeCell ref="A36:A38"/>
    <mergeCell ref="B36:B38"/>
    <mergeCell ref="C36:C38"/>
    <mergeCell ref="B39:D39"/>
    <mergeCell ref="A40:A42"/>
    <mergeCell ref="B40:B42"/>
    <mergeCell ref="C40:C42"/>
    <mergeCell ref="B30:D30"/>
    <mergeCell ref="A31:A34"/>
    <mergeCell ref="B31:B34"/>
    <mergeCell ref="C31:C34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A22:B22"/>
    <mergeCell ref="C22:G22"/>
    <mergeCell ref="A12:J12"/>
    <mergeCell ref="A13:B14"/>
    <mergeCell ref="C13:G14"/>
    <mergeCell ref="H13:J13"/>
    <mergeCell ref="A15:B15"/>
    <mergeCell ref="C15:G15"/>
    <mergeCell ref="A28:A29"/>
    <mergeCell ref="B28:B29"/>
    <mergeCell ref="C28:C29"/>
    <mergeCell ref="C2:I2"/>
    <mergeCell ref="J2:J3"/>
    <mergeCell ref="D4:H4"/>
    <mergeCell ref="B5:J5"/>
    <mergeCell ref="C7:I7"/>
    <mergeCell ref="C8:I8"/>
    <mergeCell ref="A16:G16"/>
    <mergeCell ref="A18:J19"/>
    <mergeCell ref="A20:B21"/>
    <mergeCell ref="C20:G21"/>
    <mergeCell ref="H20:J20"/>
  </mergeCells>
  <pageMargins left="0.36" right="0.19685039370078741" top="0.43307086614173229" bottom="0.31496062992125984" header="0.31496062992125984" footer="0.19685039370078741"/>
  <pageSetup paperSize="9" scale="65" fitToHeight="7" orientation="portrait" r:id="rId1"/>
  <rowBreaks count="1" manualBreakCount="1">
    <brk id="6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79"/>
  <sheetViews>
    <sheetView view="pageBreakPreview" topLeftCell="A27" zoomScale="110" zoomScaleSheetLayoutView="110" workbookViewId="0">
      <selection activeCell="J47" sqref="J47"/>
    </sheetView>
  </sheetViews>
  <sheetFormatPr defaultColWidth="8.85546875" defaultRowHeight="15" x14ac:dyDescent="0.25"/>
  <cols>
    <col min="1" max="1" width="8.140625" style="669" customWidth="1"/>
    <col min="2" max="2" width="5" style="669" customWidth="1"/>
    <col min="3" max="3" width="11.42578125" style="669" customWidth="1"/>
    <col min="4" max="5" width="8.85546875" style="669"/>
    <col min="6" max="6" width="15.42578125" style="669" customWidth="1"/>
    <col min="7" max="7" width="18.140625" style="669" customWidth="1"/>
    <col min="8" max="8" width="20.7109375" style="669" customWidth="1"/>
    <col min="9" max="9" width="19.7109375" style="669" customWidth="1"/>
    <col min="10" max="10" width="20.42578125" style="669" customWidth="1"/>
    <col min="11" max="11" width="15.5703125" style="669" customWidth="1"/>
    <col min="12" max="12" width="23.28515625" style="669" customWidth="1"/>
    <col min="13" max="13" width="22.42578125" style="669" customWidth="1"/>
    <col min="14" max="14" width="15" style="669" bestFit="1" customWidth="1"/>
    <col min="15" max="15" width="15.28515625" style="669" customWidth="1"/>
    <col min="16" max="16" width="16.28515625" style="669" customWidth="1"/>
    <col min="17" max="16384" width="8.85546875" style="669"/>
  </cols>
  <sheetData>
    <row r="1" spans="1:11" ht="6.4" customHeight="1" x14ac:dyDescent="0.25"/>
    <row r="2" spans="1:11" ht="18.399999999999999" customHeight="1" x14ac:dyDescent="0.25">
      <c r="A2" s="2166" t="s">
        <v>607</v>
      </c>
      <c r="B2" s="2166"/>
      <c r="C2" s="2166"/>
      <c r="D2" s="2166"/>
      <c r="E2" s="2166"/>
      <c r="F2" s="2166"/>
      <c r="G2" s="2166"/>
      <c r="H2" s="2166"/>
      <c r="I2" s="2166"/>
      <c r="J2" s="2166"/>
    </row>
    <row r="3" spans="1:11" ht="9.1999999999999993" customHeight="1" thickBot="1" x14ac:dyDescent="0.3"/>
    <row r="4" spans="1:11" ht="18.399999999999999" customHeight="1" x14ac:dyDescent="0.25">
      <c r="A4" s="2158" t="s">
        <v>349</v>
      </c>
      <c r="B4" s="2159"/>
      <c r="C4" s="2162" t="s">
        <v>176</v>
      </c>
      <c r="D4" s="2164" t="s">
        <v>77</v>
      </c>
      <c r="E4" s="2164"/>
      <c r="F4" s="2164"/>
      <c r="G4" s="2164"/>
      <c r="H4" s="2164" t="s">
        <v>104</v>
      </c>
      <c r="I4" s="2164"/>
      <c r="J4" s="2167"/>
    </row>
    <row r="5" spans="1:11" ht="19.7" customHeight="1" thickBot="1" x14ac:dyDescent="0.3">
      <c r="A5" s="2160"/>
      <c r="B5" s="2161"/>
      <c r="C5" s="2163"/>
      <c r="D5" s="2165"/>
      <c r="E5" s="2165"/>
      <c r="F5" s="2165"/>
      <c r="G5" s="2165"/>
      <c r="H5" s="688">
        <f>'КФО 4'!H14</f>
        <v>2026</v>
      </c>
      <c r="I5" s="688">
        <f>'КФО 4'!I14</f>
        <v>2027</v>
      </c>
      <c r="J5" s="696">
        <f>'КФО 4'!J14</f>
        <v>2028</v>
      </c>
      <c r="K5" s="697" t="s">
        <v>608</v>
      </c>
    </row>
    <row r="6" spans="1:11" ht="18.399999999999999" customHeight="1" x14ac:dyDescent="0.25">
      <c r="A6" s="2112">
        <v>4</v>
      </c>
      <c r="B6" s="2113"/>
      <c r="C6" s="686">
        <v>244</v>
      </c>
      <c r="D6" s="2110" t="s">
        <v>350</v>
      </c>
      <c r="E6" s="2111"/>
      <c r="F6" s="2111"/>
      <c r="G6" s="2111"/>
      <c r="H6" s="687">
        <f>'КФО 4'!H1184</f>
        <v>13060073.100000001</v>
      </c>
      <c r="I6" s="687">
        <f>'КФО 4'!I1184</f>
        <v>12935543.220000001</v>
      </c>
      <c r="J6" s="689">
        <f>'КФО 4'!J1184</f>
        <v>12946349.210000001</v>
      </c>
      <c r="K6" s="691">
        <f>H6-'ПЕЧАТЬ СВОД'!E55-'ПЕЧАТЬ СВОД'!E56-'ПЕЧАТЬ СВОД'!E57-'ПЕЧАТЬ СВОД'!E58-'ПЕЧАТЬ СВОД'!E59-'ПЕЧАТЬ СВОД'!E60-'ПЕЧАТЬ СВОД'!E61-'ПЕЧАТЬ СВОД'!E62-'ПЕЧАТЬ СВОД'!E63</f>
        <v>0</v>
      </c>
    </row>
    <row r="7" spans="1:11" ht="18.399999999999999" customHeight="1" x14ac:dyDescent="0.25">
      <c r="A7" s="2112"/>
      <c r="B7" s="2113"/>
      <c r="C7" s="681">
        <v>243</v>
      </c>
      <c r="D7" s="2151" t="s">
        <v>610</v>
      </c>
      <c r="E7" s="2152"/>
      <c r="F7" s="2152"/>
      <c r="G7" s="2152"/>
      <c r="H7" s="680">
        <f>'КФО 4'!H135</f>
        <v>0</v>
      </c>
      <c r="I7" s="680">
        <f>'КФО 4'!I135</f>
        <v>0</v>
      </c>
      <c r="J7" s="690">
        <f>'КФО 4'!J135</f>
        <v>0</v>
      </c>
      <c r="K7" s="692">
        <f>H7-'ПЕЧАТЬ СВОД'!E49-'ПЕЧАТЬ СВОД'!E50</f>
        <v>0</v>
      </c>
    </row>
    <row r="8" spans="1:11" ht="18.399999999999999" customHeight="1" thickBot="1" x14ac:dyDescent="0.3">
      <c r="A8" s="2112"/>
      <c r="B8" s="2113"/>
      <c r="C8" s="727">
        <v>247</v>
      </c>
      <c r="D8" s="2168" t="s">
        <v>504</v>
      </c>
      <c r="E8" s="2169"/>
      <c r="F8" s="2169"/>
      <c r="G8" s="2169"/>
      <c r="H8" s="728">
        <f>'КФО 4'!H153</f>
        <v>3879549.4999999995</v>
      </c>
      <c r="I8" s="728">
        <f>'КФО 4'!I153</f>
        <v>3953162.6900000004</v>
      </c>
      <c r="J8" s="729">
        <f>'КФО 4'!J153</f>
        <v>4012133.81</v>
      </c>
      <c r="K8" s="692">
        <f>H8-'ПЕЧАТЬ СВОД'!E65</f>
        <v>0</v>
      </c>
    </row>
    <row r="9" spans="1:11" ht="18.399999999999999" customHeight="1" thickBot="1" x14ac:dyDescent="0.3">
      <c r="A9" s="2114"/>
      <c r="B9" s="2115"/>
      <c r="C9" s="2155" t="s">
        <v>519</v>
      </c>
      <c r="D9" s="2156"/>
      <c r="E9" s="2156"/>
      <c r="F9" s="2156"/>
      <c r="G9" s="2157"/>
      <c r="H9" s="1047">
        <f>H6+H7+H8</f>
        <v>16939622.600000001</v>
      </c>
      <c r="I9" s="1047">
        <f t="shared" ref="I9:J9" si="0">I6+I7+I8</f>
        <v>16888705.91</v>
      </c>
      <c r="J9" s="1048">
        <f t="shared" si="0"/>
        <v>16958483.02</v>
      </c>
      <c r="K9" s="693">
        <f>H9-'ПЕЧАТЬ СВОД'!E47</f>
        <v>0</v>
      </c>
    </row>
    <row r="10" spans="1:11" ht="18.399999999999999" customHeight="1" x14ac:dyDescent="0.25">
      <c r="A10" s="2147">
        <v>5</v>
      </c>
      <c r="B10" s="2148"/>
      <c r="C10" s="684">
        <v>244</v>
      </c>
      <c r="D10" s="2149" t="s">
        <v>350</v>
      </c>
      <c r="E10" s="2150"/>
      <c r="F10" s="2150"/>
      <c r="G10" s="2150"/>
      <c r="H10" s="685">
        <f>'КФО 5'!H484</f>
        <v>53738</v>
      </c>
      <c r="I10" s="685">
        <f>'КФО 5'!I484</f>
        <v>0</v>
      </c>
      <c r="J10" s="685">
        <f>'КФО 5'!J484</f>
        <v>0</v>
      </c>
      <c r="K10" s="691">
        <f>H10-'ПЕЧАТЬ СВОД'!H54</f>
        <v>0</v>
      </c>
    </row>
    <row r="11" spans="1:11" ht="18.399999999999999" customHeight="1" thickBot="1" x14ac:dyDescent="0.3">
      <c r="A11" s="2112"/>
      <c r="B11" s="2113"/>
      <c r="C11" s="681">
        <v>243</v>
      </c>
      <c r="D11" s="2151" t="s">
        <v>610</v>
      </c>
      <c r="E11" s="2152"/>
      <c r="F11" s="2152"/>
      <c r="G11" s="2152"/>
      <c r="H11" s="680">
        <f>'КФО 5'!H124</f>
        <v>0</v>
      </c>
      <c r="I11" s="680">
        <f>'КФО 5'!I124</f>
        <v>0</v>
      </c>
      <c r="J11" s="680">
        <f>'КФО 5'!J124</f>
        <v>0</v>
      </c>
      <c r="K11" s="692">
        <f>H11-'ПЕЧАТЬ СВОД'!H49-'ПЕЧАТЬ СВОД'!H50</f>
        <v>0</v>
      </c>
    </row>
    <row r="12" spans="1:11" ht="18.399999999999999" hidden="1" customHeight="1" thickBot="1" x14ac:dyDescent="0.3">
      <c r="A12" s="2112"/>
      <c r="B12" s="2113"/>
      <c r="C12" s="682">
        <v>247</v>
      </c>
      <c r="D12" s="2153" t="s">
        <v>504</v>
      </c>
      <c r="E12" s="2154"/>
      <c r="F12" s="2154"/>
      <c r="G12" s="2154"/>
      <c r="H12" s="683"/>
      <c r="I12" s="683"/>
      <c r="J12" s="683"/>
      <c r="K12" s="692"/>
    </row>
    <row r="13" spans="1:11" ht="18.399999999999999" customHeight="1" thickBot="1" x14ac:dyDescent="0.3">
      <c r="A13" s="2114"/>
      <c r="B13" s="2115"/>
      <c r="C13" s="2155" t="s">
        <v>520</v>
      </c>
      <c r="D13" s="2156"/>
      <c r="E13" s="2156"/>
      <c r="F13" s="2156"/>
      <c r="G13" s="2157"/>
      <c r="H13" s="1047">
        <f>H10+H11+H12</f>
        <v>53738</v>
      </c>
      <c r="I13" s="1047">
        <f>I10+I11+I12</f>
        <v>0</v>
      </c>
      <c r="J13" s="1049">
        <f>J10+J11+J12</f>
        <v>0</v>
      </c>
      <c r="K13" s="693">
        <f>H13-'ПЕЧАТЬ СВОД'!H47</f>
        <v>0</v>
      </c>
    </row>
    <row r="14" spans="1:11" ht="18.399999999999999" customHeight="1" x14ac:dyDescent="0.25">
      <c r="A14" s="2112">
        <v>2</v>
      </c>
      <c r="B14" s="2113"/>
      <c r="C14" s="686">
        <v>244</v>
      </c>
      <c r="D14" s="2110" t="s">
        <v>350</v>
      </c>
      <c r="E14" s="2111"/>
      <c r="F14" s="2111"/>
      <c r="G14" s="2111"/>
      <c r="H14" s="687">
        <f>'КФО 2'!H953</f>
        <v>10983832</v>
      </c>
      <c r="I14" s="687">
        <f>'КФО 2'!I953</f>
        <v>10517394</v>
      </c>
      <c r="J14" s="687">
        <f>'КФО 2'!J953</f>
        <v>10558446</v>
      </c>
      <c r="K14" s="691">
        <f>H14-'ПЕЧАТЬ СВОД'!J55-'ПЕЧАТЬ СВОД'!J56-'ПЕЧАТЬ СВОД'!J57-'ПЕЧАТЬ СВОД'!J59-'ПЕЧАТЬ СВОД'!J60-'ПЕЧАТЬ СВОД'!J61-'ПЕЧАТЬ СВОД'!J62-'ПЕЧАТЬ СВОД'!J63</f>
        <v>0</v>
      </c>
    </row>
    <row r="15" spans="1:11" ht="18.399999999999999" customHeight="1" x14ac:dyDescent="0.25">
      <c r="A15" s="2112"/>
      <c r="B15" s="2113"/>
      <c r="C15" s="681">
        <v>243</v>
      </c>
      <c r="D15" s="2151" t="s">
        <v>610</v>
      </c>
      <c r="E15" s="2152"/>
      <c r="F15" s="2152"/>
      <c r="G15" s="2152"/>
      <c r="H15" s="680">
        <f>'КФО 2'!H127</f>
        <v>0</v>
      </c>
      <c r="I15" s="680">
        <f>'КФО 2'!I127</f>
        <v>0</v>
      </c>
      <c r="J15" s="680">
        <f>'КФО 2'!J127</f>
        <v>0</v>
      </c>
      <c r="K15" s="692">
        <f>H15-'ПЕЧАТЬ СВОД'!J49-'ПЕЧАТЬ СВОД'!J50</f>
        <v>0</v>
      </c>
    </row>
    <row r="16" spans="1:11" ht="18.399999999999999" customHeight="1" thickBot="1" x14ac:dyDescent="0.3">
      <c r="A16" s="2112"/>
      <c r="B16" s="2113"/>
      <c r="C16" s="727">
        <v>247</v>
      </c>
      <c r="D16" s="2168" t="s">
        <v>504</v>
      </c>
      <c r="E16" s="2169"/>
      <c r="F16" s="2169"/>
      <c r="G16" s="2169"/>
      <c r="H16" s="728">
        <f>'КФО 2'!H160</f>
        <v>0</v>
      </c>
      <c r="I16" s="728">
        <f>'КФО 2'!I160</f>
        <v>0</v>
      </c>
      <c r="J16" s="728">
        <f>'КФО 2'!J160</f>
        <v>0</v>
      </c>
      <c r="K16" s="692">
        <f>H16-'ПЕЧАТЬ СВОД'!J65</f>
        <v>0</v>
      </c>
    </row>
    <row r="17" spans="1:13" ht="18.399999999999999" customHeight="1" thickBot="1" x14ac:dyDescent="0.3">
      <c r="A17" s="2114"/>
      <c r="B17" s="2115"/>
      <c r="C17" s="2155" t="s">
        <v>521</v>
      </c>
      <c r="D17" s="2156"/>
      <c r="E17" s="2156"/>
      <c r="F17" s="2156"/>
      <c r="G17" s="2157"/>
      <c r="H17" s="1047">
        <f>H14+H15+H16</f>
        <v>10983832</v>
      </c>
      <c r="I17" s="1047">
        <f t="shared" ref="I17:J17" si="1">I14+I15+I16</f>
        <v>10517394</v>
      </c>
      <c r="J17" s="1048">
        <f t="shared" si="1"/>
        <v>10558446</v>
      </c>
      <c r="K17" s="693">
        <f>H17-'ПЕЧАТЬ СВОД'!J47</f>
        <v>0</v>
      </c>
    </row>
    <row r="18" spans="1:13" ht="18.399999999999999" hidden="1" customHeight="1" x14ac:dyDescent="0.25">
      <c r="A18" s="2112">
        <v>6</v>
      </c>
      <c r="B18" s="2113"/>
      <c r="C18" s="686">
        <v>244</v>
      </c>
      <c r="D18" s="2110" t="s">
        <v>350</v>
      </c>
      <c r="E18" s="2111"/>
      <c r="F18" s="2111"/>
      <c r="G18" s="2111"/>
      <c r="H18" s="687"/>
      <c r="I18" s="687"/>
      <c r="J18" s="687"/>
      <c r="K18" s="691"/>
    </row>
    <row r="19" spans="1:13" ht="18.399999999999999" hidden="1" customHeight="1" x14ac:dyDescent="0.25">
      <c r="A19" s="2112"/>
      <c r="B19" s="2113"/>
      <c r="C19" s="681">
        <v>243</v>
      </c>
      <c r="D19" s="2151" t="s">
        <v>351</v>
      </c>
      <c r="E19" s="2152"/>
      <c r="F19" s="2152"/>
      <c r="G19" s="2152"/>
      <c r="H19" s="680"/>
      <c r="I19" s="680"/>
      <c r="J19" s="680"/>
      <c r="K19" s="692"/>
    </row>
    <row r="20" spans="1:13" ht="18.399999999999999" hidden="1" customHeight="1" thickBot="1" x14ac:dyDescent="0.3">
      <c r="A20" s="2112"/>
      <c r="B20" s="2113"/>
      <c r="C20" s="727">
        <v>247</v>
      </c>
      <c r="D20" s="2168" t="s">
        <v>504</v>
      </c>
      <c r="E20" s="2169"/>
      <c r="F20" s="2169"/>
      <c r="G20" s="2169"/>
      <c r="H20" s="728"/>
      <c r="I20" s="728"/>
      <c r="J20" s="728"/>
      <c r="K20" s="692"/>
    </row>
    <row r="21" spans="1:13" ht="18.399999999999999" customHeight="1" thickBot="1" x14ac:dyDescent="0.3">
      <c r="A21" s="2114"/>
      <c r="B21" s="2115"/>
      <c r="C21" s="2192" t="s">
        <v>609</v>
      </c>
      <c r="D21" s="2193"/>
      <c r="E21" s="2193"/>
      <c r="F21" s="2193"/>
      <c r="G21" s="2194"/>
      <c r="H21" s="694">
        <f>H18+H19+H20</f>
        <v>0</v>
      </c>
      <c r="I21" s="694">
        <f t="shared" ref="I21:J21" si="2">I18+I19+I20</f>
        <v>0</v>
      </c>
      <c r="J21" s="695">
        <f t="shared" si="2"/>
        <v>0</v>
      </c>
      <c r="K21" s="693"/>
    </row>
    <row r="22" spans="1:13" ht="9.1999999999999993" customHeight="1" thickBot="1" x14ac:dyDescent="0.3">
      <c r="K22" s="700"/>
    </row>
    <row r="23" spans="1:13" ht="18.399999999999999" customHeight="1" x14ac:dyDescent="0.25">
      <c r="A23" s="2195" t="s">
        <v>611</v>
      </c>
      <c r="B23" s="2196"/>
      <c r="C23" s="698">
        <v>244</v>
      </c>
      <c r="D23" s="2201" t="s">
        <v>508</v>
      </c>
      <c r="E23" s="2202"/>
      <c r="F23" s="2202"/>
      <c r="G23" s="2202"/>
      <c r="H23" s="708">
        <f>H6+H10+H14+H18</f>
        <v>24097643.100000001</v>
      </c>
      <c r="I23" s="708">
        <f t="shared" ref="I23:J23" si="3">I6+I10+I14+I18</f>
        <v>23452937.219999999</v>
      </c>
      <c r="J23" s="709">
        <f t="shared" si="3"/>
        <v>23504795.210000001</v>
      </c>
      <c r="K23" s="702">
        <f>H23-'ПЕЧАТЬ ПЛАН'!K72</f>
        <v>0</v>
      </c>
      <c r="L23" s="702">
        <f>I23-'ПЕЧАТЬ ПЛАН'!L72</f>
        <v>0</v>
      </c>
      <c r="M23" s="703">
        <f>J23-'ПЕЧАТЬ ПЛАН'!M72</f>
        <v>0</v>
      </c>
    </row>
    <row r="24" spans="1:13" ht="18.399999999999999" customHeight="1" x14ac:dyDescent="0.25">
      <c r="A24" s="2197"/>
      <c r="B24" s="2198"/>
      <c r="C24" s="699">
        <v>243</v>
      </c>
      <c r="D24" s="2151" t="s">
        <v>509</v>
      </c>
      <c r="E24" s="2152"/>
      <c r="F24" s="2152"/>
      <c r="G24" s="2152"/>
      <c r="H24" s="701">
        <f>H7+H11+H15+H19</f>
        <v>0</v>
      </c>
      <c r="I24" s="701">
        <f t="shared" ref="I24:J24" si="4">I7+I11+I15+I19</f>
        <v>0</v>
      </c>
      <c r="J24" s="710">
        <f t="shared" si="4"/>
        <v>0</v>
      </c>
      <c r="K24" s="704">
        <f>H24-'ПЕЧАТЬ ПЛАН'!K71</f>
        <v>0</v>
      </c>
      <c r="L24" s="704">
        <f>I24-'ПЕЧАТЬ ПЛАН'!L71</f>
        <v>0</v>
      </c>
      <c r="M24" s="705">
        <f>J24-'ПЕЧАТЬ ПЛАН'!M71</f>
        <v>0</v>
      </c>
    </row>
    <row r="25" spans="1:13" ht="18.399999999999999" customHeight="1" thickBot="1" x14ac:dyDescent="0.3">
      <c r="A25" s="2199"/>
      <c r="B25" s="2200"/>
      <c r="C25" s="730">
        <v>247</v>
      </c>
      <c r="D25" s="2203" t="s">
        <v>612</v>
      </c>
      <c r="E25" s="2204"/>
      <c r="F25" s="2204"/>
      <c r="G25" s="2204"/>
      <c r="H25" s="731">
        <f>H8+H16+H20</f>
        <v>3879549.4999999995</v>
      </c>
      <c r="I25" s="731">
        <f t="shared" ref="I25:J25" si="5">I8+I16+I20</f>
        <v>3953162.6900000004</v>
      </c>
      <c r="J25" s="732">
        <f t="shared" si="5"/>
        <v>4012133.81</v>
      </c>
      <c r="K25" s="706">
        <f>H25-'ПЕЧАТЬ ПЛАН'!K73</f>
        <v>0</v>
      </c>
      <c r="L25" s="706">
        <f>I25-'ПЕЧАТЬ ПЛАН'!L73</f>
        <v>0</v>
      </c>
      <c r="M25" s="707">
        <f>J25-'ПЕЧАТЬ ПЛАН'!M73</f>
        <v>0</v>
      </c>
    </row>
    <row r="26" spans="1:13" ht="9.1999999999999993" customHeight="1" thickBot="1" x14ac:dyDescent="0.3"/>
    <row r="27" spans="1:13" ht="18.399999999999999" customHeight="1" thickBot="1" x14ac:dyDescent="0.3">
      <c r="A27" s="2189" t="s">
        <v>613</v>
      </c>
      <c r="B27" s="2190"/>
      <c r="C27" s="2190"/>
      <c r="D27" s="2190"/>
      <c r="E27" s="2190"/>
      <c r="F27" s="2190"/>
      <c r="G27" s="2191"/>
      <c r="H27" s="733">
        <f>H23+H24+H25</f>
        <v>27977192.600000001</v>
      </c>
      <c r="I27" s="733">
        <f t="shared" ref="I27:J27" si="6">I23+I24+I25</f>
        <v>27406099.91</v>
      </c>
      <c r="J27" s="733">
        <f t="shared" si="6"/>
        <v>27516929.02</v>
      </c>
      <c r="K27" s="712">
        <f>H27-'ПЕЧАТЬ СВОД'!D47</f>
        <v>0</v>
      </c>
      <c r="L27" s="713">
        <f>I27-'ПЕЧАТЬ ПЛАН'!L69</f>
        <v>0</v>
      </c>
      <c r="M27" s="714">
        <f>J27-'ПЕЧАТЬ ПЛАН'!M69</f>
        <v>0</v>
      </c>
    </row>
    <row r="28" spans="1:13" ht="12.95" customHeight="1" thickBot="1" x14ac:dyDescent="0.3">
      <c r="G28" s="670" t="s">
        <v>352</v>
      </c>
      <c r="H28" s="670">
        <f>H27-'ПЕЧАТЬ ПЛАН'!K69</f>
        <v>0</v>
      </c>
      <c r="I28" s="670">
        <f>I27-'ПЕЧАТЬ ПЛАН'!L69</f>
        <v>0</v>
      </c>
      <c r="J28" s="670">
        <f>J27-'ПЕЧАТЬ ПЛАН'!M69</f>
        <v>0</v>
      </c>
      <c r="K28" s="670"/>
    </row>
    <row r="29" spans="1:13" ht="17.850000000000001" customHeight="1" thickBot="1" x14ac:dyDescent="0.3">
      <c r="A29" s="2141" t="s">
        <v>614</v>
      </c>
      <c r="B29" s="2142"/>
      <c r="C29" s="2142"/>
      <c r="D29" s="2142"/>
      <c r="E29" s="2142"/>
      <c r="F29" s="2142"/>
      <c r="G29" s="2142"/>
      <c r="H29" s="2142"/>
      <c r="I29" s="2142"/>
      <c r="J29" s="2143"/>
    </row>
    <row r="30" spans="1:13" ht="14.1" customHeight="1" x14ac:dyDescent="0.25"/>
    <row r="31" spans="1:13" ht="14.1" customHeight="1" thickBot="1" x14ac:dyDescent="0.3">
      <c r="A31" s="2144" t="s">
        <v>615</v>
      </c>
      <c r="B31" s="2145"/>
      <c r="C31" s="2145"/>
      <c r="D31" s="2145"/>
      <c r="E31" s="2145"/>
      <c r="F31" s="2145"/>
      <c r="G31" s="2146"/>
      <c r="H31" s="715">
        <f>H5</f>
        <v>2026</v>
      </c>
      <c r="I31" s="715">
        <f t="shared" ref="I31:J31" si="7">I5</f>
        <v>2027</v>
      </c>
      <c r="J31" s="715">
        <f t="shared" si="7"/>
        <v>2028</v>
      </c>
    </row>
    <row r="32" spans="1:13" ht="17.100000000000001" customHeight="1" x14ac:dyDescent="0.25">
      <c r="A32" s="2173"/>
      <c r="B32" s="2173"/>
      <c r="C32" s="2172"/>
      <c r="D32" s="2173"/>
      <c r="E32" s="2173"/>
      <c r="F32" s="2144"/>
      <c r="G32" s="716" t="s">
        <v>391</v>
      </c>
      <c r="H32" s="722">
        <f>'КФО 4'!H1186</f>
        <v>29286939.640000001</v>
      </c>
      <c r="I32" s="722">
        <f>'КФО 4'!I1186</f>
        <v>29236022.950000003</v>
      </c>
      <c r="J32" s="723">
        <f>'КФО 4'!J1186</f>
        <v>29305800.060000002</v>
      </c>
    </row>
    <row r="33" spans="1:13" ht="17.100000000000001" customHeight="1" thickBot="1" x14ac:dyDescent="0.3">
      <c r="A33" s="2173"/>
      <c r="B33" s="2173"/>
      <c r="C33" s="2172"/>
      <c r="D33" s="2173"/>
      <c r="E33" s="2173"/>
      <c r="F33" s="2144"/>
      <c r="G33" s="724" t="s">
        <v>617</v>
      </c>
      <c r="H33" s="725">
        <f>'КФО 4'!H938</f>
        <v>9424911.5600000005</v>
      </c>
      <c r="I33" s="725">
        <f>'КФО 4'!I938</f>
        <v>9424911.5600000005</v>
      </c>
      <c r="J33" s="726">
        <f>'КФО 4'!J938</f>
        <v>9424911.5600000005</v>
      </c>
    </row>
    <row r="34" spans="1:13" ht="17.100000000000001" customHeight="1" thickBot="1" x14ac:dyDescent="0.3">
      <c r="A34" s="2173"/>
      <c r="B34" s="2173"/>
      <c r="C34" s="2172"/>
      <c r="D34" s="2173"/>
      <c r="E34" s="2173"/>
      <c r="F34" s="2144"/>
      <c r="G34" s="717" t="s">
        <v>392</v>
      </c>
      <c r="H34" s="718">
        <f>'КФО 5'!H485</f>
        <v>53738</v>
      </c>
      <c r="I34" s="718">
        <f>'КФО 5'!I485</f>
        <v>0</v>
      </c>
      <c r="J34" s="719">
        <f>'КФО 5'!J485</f>
        <v>0</v>
      </c>
    </row>
    <row r="35" spans="1:13" ht="17.100000000000001" customHeight="1" x14ac:dyDescent="0.25">
      <c r="A35" s="2173"/>
      <c r="B35" s="2173"/>
      <c r="C35" s="2144"/>
      <c r="D35" s="2145"/>
      <c r="E35" s="2145"/>
      <c r="F35" s="2145"/>
      <c r="G35" s="716" t="s">
        <v>394</v>
      </c>
      <c r="H35" s="722">
        <f>'КФО 2'!H955</f>
        <v>17510525</v>
      </c>
      <c r="I35" s="722">
        <f>'КФО 2'!I955</f>
        <v>17441119</v>
      </c>
      <c r="J35" s="723">
        <f>'КФО 2'!J955</f>
        <v>17482171</v>
      </c>
    </row>
    <row r="36" spans="1:13" ht="17.100000000000001" customHeight="1" thickBot="1" x14ac:dyDescent="0.3">
      <c r="A36" s="2173"/>
      <c r="B36" s="2173"/>
      <c r="C36" s="711"/>
      <c r="D36" s="711"/>
      <c r="E36" s="711"/>
      <c r="F36" s="711"/>
      <c r="G36" s="724" t="s">
        <v>617</v>
      </c>
      <c r="H36" s="725">
        <f>'КФО 2'!H942</f>
        <v>8041370</v>
      </c>
      <c r="I36" s="725">
        <f>'КФО 2'!I942</f>
        <v>8041370</v>
      </c>
      <c r="J36" s="726">
        <f>'КФО 2'!J942</f>
        <v>8041370</v>
      </c>
    </row>
    <row r="37" spans="1:13" ht="14.1" customHeight="1" thickBot="1" x14ac:dyDescent="0.3">
      <c r="A37" s="2173"/>
      <c r="B37" s="2173"/>
      <c r="C37" s="2145"/>
      <c r="D37" s="2145"/>
      <c r="E37" s="2145"/>
      <c r="F37" s="2145"/>
      <c r="G37" s="717" t="s">
        <v>393</v>
      </c>
      <c r="H37" s="718">
        <f>'расшифровка 6'!H391</f>
        <v>0</v>
      </c>
      <c r="I37" s="718">
        <f>'расшифровка 6'!I391</f>
        <v>0</v>
      </c>
      <c r="J37" s="719">
        <f>'расшифровка 6'!J391</f>
        <v>0</v>
      </c>
      <c r="K37" s="721"/>
    </row>
    <row r="38" spans="1:13" ht="18" customHeight="1" x14ac:dyDescent="0.25">
      <c r="A38" s="2170" t="s">
        <v>395</v>
      </c>
      <c r="B38" s="2170"/>
      <c r="C38" s="2170"/>
      <c r="D38" s="2170"/>
      <c r="E38" s="2170"/>
      <c r="F38" s="2170"/>
      <c r="G38" s="2171"/>
      <c r="H38" s="720">
        <f>H32+H34+H35+H37</f>
        <v>46851202.640000001</v>
      </c>
      <c r="I38" s="720">
        <f t="shared" ref="I38:J38" si="8">I32+I34+I35+I37</f>
        <v>46677141.950000003</v>
      </c>
      <c r="J38" s="720">
        <f t="shared" si="8"/>
        <v>46787971.060000002</v>
      </c>
      <c r="K38" s="712">
        <f>H38-'ПЕЧАТЬ ПЛАН'!K45</f>
        <v>0</v>
      </c>
      <c r="L38" s="713">
        <f>I38-'ПЕЧАТЬ ПЛАН'!L45</f>
        <v>0</v>
      </c>
      <c r="M38" s="714">
        <f>J38-'ПЕЧАТЬ ПЛАН'!M45</f>
        <v>0</v>
      </c>
    </row>
    <row r="39" spans="1:13" ht="12.95" customHeight="1" thickBot="1" x14ac:dyDescent="0.3"/>
    <row r="40" spans="1:13" ht="14.1" customHeight="1" x14ac:dyDescent="0.25">
      <c r="A40" s="2174" t="s">
        <v>618</v>
      </c>
      <c r="B40" s="2175"/>
      <c r="C40" s="2175"/>
      <c r="D40" s="2175"/>
      <c r="E40" s="2175"/>
      <c r="F40" s="2175"/>
      <c r="G40" s="2176"/>
      <c r="H40" s="751">
        <f>H5</f>
        <v>2026</v>
      </c>
      <c r="I40" s="751">
        <f t="shared" ref="I40:J40" si="9">I5</f>
        <v>2027</v>
      </c>
      <c r="J40" s="752">
        <f t="shared" si="9"/>
        <v>2028</v>
      </c>
      <c r="K40" s="749" t="s">
        <v>625</v>
      </c>
    </row>
    <row r="41" spans="1:13" ht="19.149999999999999" customHeight="1" thickBot="1" x14ac:dyDescent="0.3">
      <c r="A41" s="2177"/>
      <c r="B41" s="2178"/>
      <c r="C41" s="2178"/>
      <c r="D41" s="2178"/>
      <c r="E41" s="2178"/>
      <c r="F41" s="2178"/>
      <c r="G41" s="2179"/>
      <c r="H41" s="735">
        <f>H42+H43+H44</f>
        <v>46851202.640000001</v>
      </c>
      <c r="I41" s="735">
        <f t="shared" ref="I41:J41" si="10">I42+I43+I44</f>
        <v>46677141.950000003</v>
      </c>
      <c r="J41" s="753">
        <f t="shared" si="10"/>
        <v>46787971.060000002</v>
      </c>
      <c r="K41" s="750">
        <f>H41-H38+H47+H48+H49</f>
        <v>0</v>
      </c>
      <c r="L41" s="745">
        <f>I41-I38+I47</f>
        <v>0</v>
      </c>
      <c r="M41" s="745">
        <f>J41-J38+J47</f>
        <v>0</v>
      </c>
    </row>
    <row r="42" spans="1:13" ht="18" customHeight="1" x14ac:dyDescent="0.25">
      <c r="A42" s="742" t="s">
        <v>483</v>
      </c>
      <c r="B42" s="2180" t="s">
        <v>619</v>
      </c>
      <c r="C42" s="2181"/>
      <c r="D42" s="2181"/>
      <c r="E42" s="2181"/>
      <c r="F42" s="2181"/>
      <c r="G42" s="2182"/>
      <c r="H42" s="736">
        <f>'ПЕЧАТЬ СВОД'!D15</f>
        <v>29286939.640000001</v>
      </c>
      <c r="I42" s="736">
        <f>I32</f>
        <v>29236022.950000003</v>
      </c>
      <c r="J42" s="737">
        <f>J32</f>
        <v>29305800.060000002</v>
      </c>
    </row>
    <row r="43" spans="1:13" ht="18" customHeight="1" x14ac:dyDescent="0.25">
      <c r="A43" s="743" t="s">
        <v>623</v>
      </c>
      <c r="B43" s="2183" t="s">
        <v>398</v>
      </c>
      <c r="C43" s="2183"/>
      <c r="D43" s="2183"/>
      <c r="E43" s="2183"/>
      <c r="F43" s="2183"/>
      <c r="G43" s="2183"/>
      <c r="H43" s="672">
        <f>'ПЕЧАТЬ СВОД'!D16</f>
        <v>53738</v>
      </c>
      <c r="I43" s="672">
        <f>I34+I37</f>
        <v>0</v>
      </c>
      <c r="J43" s="738">
        <f>J34+J37</f>
        <v>0</v>
      </c>
      <c r="K43" s="744">
        <f>H43-'ПЕЧАТЬ ПЛАН'!K35</f>
        <v>0</v>
      </c>
      <c r="L43" s="744">
        <f>I43-'ПЕЧАТЬ ПЛАН'!L35</f>
        <v>0</v>
      </c>
      <c r="M43" s="744">
        <f>J43-'ПЕЧАТЬ ПЛАН'!M35</f>
        <v>0</v>
      </c>
    </row>
    <row r="44" spans="1:13" ht="18" customHeight="1" x14ac:dyDescent="0.25">
      <c r="A44" s="2125" t="s">
        <v>486</v>
      </c>
      <c r="B44" s="2186" t="s">
        <v>622</v>
      </c>
      <c r="C44" s="2187"/>
      <c r="D44" s="2187"/>
      <c r="E44" s="2187"/>
      <c r="F44" s="2187"/>
      <c r="G44" s="2188"/>
      <c r="H44" s="734">
        <f>H45+H46</f>
        <v>17510525</v>
      </c>
      <c r="I44" s="734">
        <f>I45+I46</f>
        <v>17441119</v>
      </c>
      <c r="J44" s="739">
        <f>J45+J46</f>
        <v>17482171</v>
      </c>
    </row>
    <row r="45" spans="1:13" ht="18" customHeight="1" x14ac:dyDescent="0.25">
      <c r="A45" s="2125"/>
      <c r="B45" s="2186" t="s">
        <v>620</v>
      </c>
      <c r="C45" s="2187"/>
      <c r="D45" s="2187"/>
      <c r="E45" s="2187"/>
      <c r="F45" s="2187"/>
      <c r="G45" s="2188"/>
      <c r="H45" s="671">
        <f>'ПЕЧАТЬ СВОД'!D19</f>
        <v>8041370</v>
      </c>
      <c r="I45" s="671">
        <f>'КФО 2'!I942</f>
        <v>8041370</v>
      </c>
      <c r="J45" s="740">
        <f>'КФО 2'!J942</f>
        <v>8041370</v>
      </c>
    </row>
    <row r="46" spans="1:13" ht="18" customHeight="1" thickBot="1" x14ac:dyDescent="0.3">
      <c r="A46" s="2125"/>
      <c r="B46" s="2140" t="s">
        <v>621</v>
      </c>
      <c r="C46" s="2140"/>
      <c r="D46" s="2140"/>
      <c r="E46" s="2140"/>
      <c r="F46" s="2140"/>
      <c r="G46" s="2140"/>
      <c r="H46" s="741">
        <f>'ПЕЧАТЬ СВОД'!D20</f>
        <v>9469155</v>
      </c>
      <c r="I46" s="746">
        <v>9399749</v>
      </c>
      <c r="J46" s="747">
        <v>9440801</v>
      </c>
      <c r="K46" s="2184" t="s">
        <v>860</v>
      </c>
      <c r="L46" s="2185"/>
    </row>
    <row r="47" spans="1:13" ht="18" customHeight="1" x14ac:dyDescent="0.25">
      <c r="A47" s="2125"/>
      <c r="B47" s="2122" t="s">
        <v>399</v>
      </c>
      <c r="C47" s="2123"/>
      <c r="D47" s="2123"/>
      <c r="E47" s="2123"/>
      <c r="F47" s="2123"/>
      <c r="G47" s="2124"/>
      <c r="H47" s="673">
        <f>'ПЕЧАТЬ СВОД'!D21</f>
        <v>0</v>
      </c>
      <c r="I47" s="674"/>
      <c r="J47" s="675"/>
    </row>
    <row r="48" spans="1:13" ht="18" customHeight="1" x14ac:dyDescent="0.25">
      <c r="A48" s="754"/>
      <c r="B48" s="2126" t="s">
        <v>396</v>
      </c>
      <c r="C48" s="2127"/>
      <c r="D48" s="2127"/>
      <c r="E48" s="2127"/>
      <c r="F48" s="2127"/>
      <c r="G48" s="2128"/>
      <c r="H48" s="676">
        <f>'ПЕЧАТЬ СВОД'!D22</f>
        <v>0</v>
      </c>
      <c r="I48" s="676"/>
      <c r="J48" s="677"/>
    </row>
    <row r="49" spans="1:13" ht="18" customHeight="1" x14ac:dyDescent="0.25">
      <c r="A49" s="755"/>
      <c r="B49" s="2126" t="s">
        <v>397</v>
      </c>
      <c r="C49" s="2127"/>
      <c r="D49" s="2127"/>
      <c r="E49" s="2127"/>
      <c r="F49" s="2127"/>
      <c r="G49" s="2128"/>
      <c r="H49" s="676">
        <f>'ПЕЧАТЬ СВОД'!D23</f>
        <v>0</v>
      </c>
      <c r="I49" s="676"/>
      <c r="J49" s="677"/>
    </row>
    <row r="50" spans="1:13" ht="25.35" customHeight="1" x14ac:dyDescent="0.25">
      <c r="A50" s="755"/>
      <c r="B50" s="2129" t="s">
        <v>624</v>
      </c>
      <c r="C50" s="2130"/>
      <c r="D50" s="2130"/>
      <c r="E50" s="2130"/>
      <c r="F50" s="2130"/>
      <c r="G50" s="2131"/>
      <c r="H50" s="678">
        <f>'ПЕЧАТЬ СВОД'!D24</f>
        <v>0</v>
      </c>
      <c r="I50" s="678"/>
      <c r="J50" s="679"/>
    </row>
    <row r="51" spans="1:13" ht="18" customHeight="1" x14ac:dyDescent="0.25">
      <c r="A51" s="756"/>
      <c r="B51" s="2132" t="s">
        <v>375</v>
      </c>
      <c r="C51" s="2133"/>
      <c r="D51" s="2133"/>
      <c r="E51" s="2133"/>
      <c r="F51" s="2133"/>
      <c r="G51" s="2134"/>
      <c r="H51" s="678">
        <f>'ПЕЧАТЬ СВОД'!D25</f>
        <v>0</v>
      </c>
      <c r="I51" s="678"/>
      <c r="J51" s="679"/>
    </row>
    <row r="52" spans="1:13" ht="18" customHeight="1" x14ac:dyDescent="0.25">
      <c r="A52" s="2135"/>
      <c r="B52" s="2136"/>
      <c r="C52" s="2136"/>
      <c r="D52" s="2136"/>
      <c r="E52" s="2136"/>
      <c r="F52" s="2136"/>
      <c r="G52" s="2137"/>
      <c r="H52" s="672">
        <f>H47+H48+H49+H50+H51</f>
        <v>0</v>
      </c>
      <c r="I52" s="672">
        <f t="shared" ref="I52:J52" si="11">I47+I48+I49+I50+I51</f>
        <v>0</v>
      </c>
      <c r="J52" s="738">
        <f t="shared" si="11"/>
        <v>0</v>
      </c>
    </row>
    <row r="53" spans="1:13" ht="18" customHeight="1" thickBot="1" x14ac:dyDescent="0.3">
      <c r="A53" s="2138" t="s">
        <v>400</v>
      </c>
      <c r="B53" s="2139"/>
      <c r="C53" s="2139"/>
      <c r="D53" s="2139"/>
      <c r="E53" s="2139"/>
      <c r="F53" s="2139"/>
      <c r="G53" s="2139"/>
      <c r="H53" s="757">
        <f>H42+H45+H46</f>
        <v>46797464.640000001</v>
      </c>
      <c r="I53" s="757">
        <f t="shared" ref="I53:J53" si="12">I42+I45+I46</f>
        <v>46677141.950000003</v>
      </c>
      <c r="J53" s="757">
        <f t="shared" si="12"/>
        <v>46787971.060000002</v>
      </c>
      <c r="K53" s="700">
        <f>H53-'ПЕЧАТЬ ПЛАН'!K28</f>
        <v>0</v>
      </c>
      <c r="L53" s="700">
        <f>I53-'ПЕЧАТЬ ПЛАН'!L28</f>
        <v>0</v>
      </c>
      <c r="M53" s="700">
        <f>J53-'ПЕЧАТЬ ПЛАН'!M28</f>
        <v>0</v>
      </c>
    </row>
    <row r="54" spans="1:13" ht="18" customHeight="1" x14ac:dyDescent="0.25">
      <c r="H54" s="2120" t="s">
        <v>549</v>
      </c>
      <c r="I54" s="2116" t="s">
        <v>626</v>
      </c>
      <c r="J54" s="2117"/>
    </row>
    <row r="55" spans="1:13" ht="18" customHeight="1" thickBot="1" x14ac:dyDescent="0.3">
      <c r="H55" s="2121"/>
      <c r="I55" s="2118" t="s">
        <v>626</v>
      </c>
      <c r="J55" s="2119"/>
    </row>
    <row r="56" spans="1:13" s="748" customFormat="1" ht="14.1" customHeight="1" x14ac:dyDescent="0.25"/>
    <row r="57" spans="1:13" x14ac:dyDescent="0.25">
      <c r="H57" s="668"/>
      <c r="I57" s="668"/>
      <c r="J57" s="668"/>
    </row>
    <row r="58" spans="1:13" x14ac:dyDescent="0.25">
      <c r="A58" s="1054"/>
      <c r="B58" s="1054"/>
      <c r="C58" s="1054"/>
      <c r="D58" s="1054"/>
      <c r="E58" s="1054"/>
      <c r="F58" s="1054"/>
      <c r="G58" s="1054"/>
      <c r="H58" s="1055"/>
      <c r="I58" s="1055"/>
      <c r="J58" s="1055"/>
      <c r="K58" s="1054"/>
      <c r="L58" s="1054"/>
      <c r="M58" s="1054"/>
    </row>
    <row r="59" spans="1:13" x14ac:dyDescent="0.25">
      <c r="A59" s="1054"/>
      <c r="B59" s="1054"/>
      <c r="C59" s="1054"/>
      <c r="D59" s="1054"/>
      <c r="E59" s="1054"/>
      <c r="F59" s="1054"/>
      <c r="G59" s="1054"/>
      <c r="H59" s="1055"/>
      <c r="I59" s="1055"/>
      <c r="J59" s="1055"/>
      <c r="K59" s="1054"/>
      <c r="L59" s="1054"/>
      <c r="M59" s="1054"/>
    </row>
    <row r="60" spans="1:13" x14ac:dyDescent="0.25">
      <c r="A60" s="1054"/>
      <c r="B60" s="1054"/>
      <c r="C60" s="1054"/>
      <c r="D60" s="1054"/>
      <c r="E60" s="1054"/>
      <c r="F60" s="1054"/>
      <c r="G60" s="1054"/>
      <c r="H60" s="1055"/>
      <c r="I60" s="1055"/>
      <c r="J60" s="1055"/>
      <c r="K60" s="1054"/>
      <c r="L60" s="1054"/>
      <c r="M60" s="1054"/>
    </row>
    <row r="61" spans="1:13" x14ac:dyDescent="0.25">
      <c r="A61" s="1054"/>
      <c r="B61" s="1054"/>
      <c r="C61" s="1054"/>
      <c r="D61" s="1054"/>
      <c r="E61" s="1054"/>
      <c r="F61" s="1054"/>
      <c r="G61" s="1054"/>
      <c r="H61" s="1055"/>
      <c r="I61" s="1055"/>
      <c r="J61" s="1055"/>
      <c r="K61" s="1054"/>
      <c r="L61" s="1054"/>
      <c r="M61" s="1054"/>
    </row>
    <row r="62" spans="1:13" x14ac:dyDescent="0.25">
      <c r="A62" s="1054"/>
      <c r="B62" s="1054"/>
      <c r="C62" s="1054"/>
      <c r="D62" s="1054"/>
      <c r="E62" s="1054"/>
      <c r="F62" s="1054"/>
      <c r="G62" s="1054"/>
      <c r="H62" s="1055"/>
      <c r="I62" s="1055"/>
      <c r="J62" s="1055"/>
      <c r="K62" s="1054"/>
      <c r="L62" s="1054"/>
      <c r="M62" s="1054"/>
    </row>
    <row r="63" spans="1:13" x14ac:dyDescent="0.25">
      <c r="A63" s="1054"/>
      <c r="B63" s="1054"/>
      <c r="C63" s="1054"/>
      <c r="D63" s="1054"/>
      <c r="E63" s="1054"/>
      <c r="F63" s="1054"/>
      <c r="G63" s="1054"/>
      <c r="H63" s="1055"/>
      <c r="I63" s="1055"/>
      <c r="J63" s="1055"/>
      <c r="K63" s="1054"/>
      <c r="L63" s="1054"/>
      <c r="M63" s="1054"/>
    </row>
    <row r="64" spans="1:13" x14ac:dyDescent="0.25">
      <c r="A64" s="1054"/>
      <c r="B64" s="1054"/>
      <c r="C64" s="1054"/>
      <c r="D64" s="1054"/>
      <c r="E64" s="1054"/>
      <c r="F64" s="1054"/>
      <c r="G64" s="1054"/>
      <c r="H64" s="1055"/>
      <c r="I64" s="1055"/>
      <c r="J64" s="1055"/>
      <c r="K64" s="1054"/>
      <c r="L64" s="1054"/>
      <c r="M64" s="1054"/>
    </row>
    <row r="65" spans="1:13" x14ac:dyDescent="0.25">
      <c r="A65" s="1054"/>
      <c r="B65" s="1054"/>
      <c r="C65" s="1054"/>
      <c r="D65" s="1054"/>
      <c r="E65" s="1054"/>
      <c r="F65" s="1054"/>
      <c r="G65" s="1054"/>
      <c r="H65" s="1055"/>
      <c r="I65" s="1055"/>
      <c r="J65" s="1055"/>
      <c r="K65" s="1054"/>
      <c r="L65" s="1054"/>
      <c r="M65" s="1054"/>
    </row>
    <row r="66" spans="1:13" x14ac:dyDescent="0.25">
      <c r="A66" s="1054"/>
      <c r="B66" s="1054"/>
      <c r="C66" s="1054"/>
      <c r="D66" s="1054"/>
      <c r="E66" s="1054"/>
      <c r="F66" s="1054"/>
      <c r="G66" s="1054"/>
      <c r="H66" s="1055"/>
      <c r="I66" s="1055"/>
      <c r="J66" s="1055"/>
      <c r="K66" s="1054"/>
      <c r="L66" s="1054"/>
      <c r="M66" s="1054"/>
    </row>
    <row r="67" spans="1:13" x14ac:dyDescent="0.25">
      <c r="A67" s="1054"/>
      <c r="B67" s="1054"/>
      <c r="C67" s="1054"/>
      <c r="D67" s="1054"/>
      <c r="E67" s="1054"/>
      <c r="F67" s="1054"/>
      <c r="G67" s="1054"/>
      <c r="H67" s="1055"/>
      <c r="I67" s="1055"/>
      <c r="J67" s="1055"/>
      <c r="K67" s="1054"/>
      <c r="L67" s="1054"/>
      <c r="M67" s="1054"/>
    </row>
    <row r="68" spans="1:13" x14ac:dyDescent="0.25">
      <c r="A68" s="1054"/>
      <c r="B68" s="1054"/>
      <c r="C68" s="1054"/>
      <c r="D68" s="1054"/>
      <c r="E68" s="1054"/>
      <c r="F68" s="1054"/>
      <c r="G68" s="1054"/>
      <c r="H68" s="1055"/>
      <c r="I68" s="1055"/>
      <c r="J68" s="1055"/>
      <c r="K68" s="1054"/>
      <c r="L68" s="1054"/>
      <c r="M68" s="1054"/>
    </row>
    <row r="69" spans="1:13" x14ac:dyDescent="0.25">
      <c r="A69" s="1054"/>
      <c r="B69" s="1054"/>
      <c r="C69" s="1054"/>
      <c r="D69" s="1054"/>
      <c r="E69" s="1054"/>
      <c r="F69" s="1054"/>
      <c r="G69" s="1054"/>
      <c r="H69" s="1055"/>
      <c r="I69" s="1055"/>
      <c r="J69" s="1055"/>
      <c r="K69" s="1054"/>
      <c r="L69" s="1054"/>
      <c r="M69" s="1054"/>
    </row>
    <row r="70" spans="1:13" x14ac:dyDescent="0.25">
      <c r="A70" s="1054"/>
      <c r="B70" s="1054"/>
      <c r="C70" s="1054"/>
      <c r="D70" s="1054"/>
      <c r="E70" s="1054"/>
      <c r="F70" s="1054"/>
      <c r="G70" s="1054"/>
      <c r="H70" s="1055"/>
      <c r="I70" s="1055"/>
      <c r="J70" s="1055"/>
      <c r="K70" s="1054"/>
      <c r="L70" s="1054"/>
      <c r="M70" s="1054"/>
    </row>
    <row r="71" spans="1:13" x14ac:dyDescent="0.25">
      <c r="A71" s="1054"/>
      <c r="B71" s="1054"/>
      <c r="C71" s="1054"/>
      <c r="D71" s="1054"/>
      <c r="E71" s="1054"/>
      <c r="F71" s="1054"/>
      <c r="G71" s="1054"/>
      <c r="H71" s="1055"/>
      <c r="I71" s="1055"/>
      <c r="J71" s="1055"/>
      <c r="K71" s="1054"/>
      <c r="L71" s="1054"/>
      <c r="M71" s="1054"/>
    </row>
    <row r="72" spans="1:13" x14ac:dyDescent="0.25">
      <c r="A72" s="1054"/>
      <c r="B72" s="1054"/>
      <c r="C72" s="1054"/>
      <c r="D72" s="1054"/>
      <c r="E72" s="1054"/>
      <c r="F72" s="1054"/>
      <c r="G72" s="1054"/>
      <c r="H72" s="1055"/>
      <c r="I72" s="1055"/>
      <c r="J72" s="1055"/>
      <c r="K72" s="1054"/>
      <c r="L72" s="1054"/>
      <c r="M72" s="1054"/>
    </row>
    <row r="73" spans="1:13" x14ac:dyDescent="0.25">
      <c r="A73" s="1054"/>
      <c r="B73" s="1054"/>
      <c r="C73" s="1054"/>
      <c r="D73" s="1054"/>
      <c r="E73" s="1054"/>
      <c r="F73" s="1054"/>
      <c r="G73" s="1054"/>
      <c r="H73" s="1055"/>
      <c r="I73" s="1055"/>
      <c r="J73" s="1055"/>
      <c r="K73" s="1054"/>
      <c r="L73" s="1054"/>
      <c r="M73" s="1054"/>
    </row>
    <row r="74" spans="1:13" x14ac:dyDescent="0.25">
      <c r="A74" s="1054"/>
      <c r="B74" s="1054"/>
      <c r="C74" s="1054"/>
      <c r="D74" s="1054"/>
      <c r="E74" s="1054"/>
      <c r="F74" s="1054"/>
      <c r="G74" s="1054"/>
      <c r="H74" s="1055"/>
      <c r="I74" s="1055"/>
      <c r="J74" s="1055"/>
      <c r="K74" s="1054"/>
      <c r="L74" s="1054"/>
      <c r="M74" s="1054"/>
    </row>
    <row r="75" spans="1:13" x14ac:dyDescent="0.25">
      <c r="A75" s="1054"/>
      <c r="B75" s="1054"/>
      <c r="C75" s="1054"/>
      <c r="D75" s="1054"/>
      <c r="E75" s="1054"/>
      <c r="F75" s="1054"/>
      <c r="G75" s="1054"/>
      <c r="H75" s="1055"/>
      <c r="I75" s="1055"/>
      <c r="J75" s="1055"/>
      <c r="K75" s="1054"/>
      <c r="L75" s="1054"/>
      <c r="M75" s="1054"/>
    </row>
    <row r="76" spans="1:13" x14ac:dyDescent="0.25">
      <c r="A76" s="1054"/>
      <c r="B76" s="1054"/>
      <c r="C76" s="1054"/>
      <c r="D76" s="1054"/>
      <c r="E76" s="1054"/>
      <c r="F76" s="1054"/>
      <c r="G76" s="1054"/>
      <c r="H76" s="1055"/>
      <c r="I76" s="1055"/>
      <c r="J76" s="1055"/>
      <c r="K76" s="1054"/>
      <c r="L76" s="1054"/>
      <c r="M76" s="1054"/>
    </row>
    <row r="77" spans="1:13" x14ac:dyDescent="0.25">
      <c r="H77" s="668"/>
      <c r="I77" s="668"/>
      <c r="J77" s="668"/>
    </row>
    <row r="78" spans="1:13" x14ac:dyDescent="0.25">
      <c r="H78" s="668"/>
      <c r="I78" s="668"/>
      <c r="J78" s="668"/>
    </row>
    <row r="79" spans="1:13" x14ac:dyDescent="0.25">
      <c r="H79" s="668"/>
      <c r="I79" s="668"/>
      <c r="J79" s="668"/>
    </row>
  </sheetData>
  <sheetProtection password="CA5A" sheet="1" objects="1" scenarios="1" formatCells="0" formatColumns="0" formatRows="0"/>
  <mergeCells count="57">
    <mergeCell ref="K46:L46"/>
    <mergeCell ref="B44:G44"/>
    <mergeCell ref="B45:G45"/>
    <mergeCell ref="D14:G14"/>
    <mergeCell ref="D15:G15"/>
    <mergeCell ref="D16:G16"/>
    <mergeCell ref="C17:G17"/>
    <mergeCell ref="A27:G27"/>
    <mergeCell ref="D19:G19"/>
    <mergeCell ref="D20:G20"/>
    <mergeCell ref="C21:G21"/>
    <mergeCell ref="A23:B25"/>
    <mergeCell ref="D23:G23"/>
    <mergeCell ref="D24:G24"/>
    <mergeCell ref="D25:G25"/>
    <mergeCell ref="A18:B21"/>
    <mergeCell ref="A38:G38"/>
    <mergeCell ref="C33:F33"/>
    <mergeCell ref="A40:G41"/>
    <mergeCell ref="B42:G42"/>
    <mergeCell ref="B43:G43"/>
    <mergeCell ref="A32:B37"/>
    <mergeCell ref="C32:F32"/>
    <mergeCell ref="C34:F34"/>
    <mergeCell ref="C35:F35"/>
    <mergeCell ref="C37:F37"/>
    <mergeCell ref="A4:B5"/>
    <mergeCell ref="C4:C5"/>
    <mergeCell ref="D4:G5"/>
    <mergeCell ref="A2:J2"/>
    <mergeCell ref="A6:B9"/>
    <mergeCell ref="H4:J4"/>
    <mergeCell ref="D6:G6"/>
    <mergeCell ref="D7:G7"/>
    <mergeCell ref="D8:G8"/>
    <mergeCell ref="C9:G9"/>
    <mergeCell ref="A10:B13"/>
    <mergeCell ref="D10:G10"/>
    <mergeCell ref="D11:G11"/>
    <mergeCell ref="D12:G12"/>
    <mergeCell ref="C13:G13"/>
    <mergeCell ref="D18:G18"/>
    <mergeCell ref="A14:B17"/>
    <mergeCell ref="I54:J54"/>
    <mergeCell ref="I55:J55"/>
    <mergeCell ref="H54:H55"/>
    <mergeCell ref="B47:G47"/>
    <mergeCell ref="A44:A47"/>
    <mergeCell ref="B48:G48"/>
    <mergeCell ref="B49:G49"/>
    <mergeCell ref="B50:G50"/>
    <mergeCell ref="B51:G51"/>
    <mergeCell ref="A52:G52"/>
    <mergeCell ref="A53:G53"/>
    <mergeCell ref="B46:G46"/>
    <mergeCell ref="A29:J29"/>
    <mergeCell ref="A31:G31"/>
  </mergeCells>
  <pageMargins left="0.86" right="0.19685039370078741" top="0.36" bottom="0.38" header="0.31496062992125984" footer="0.31496062992125984"/>
  <pageSetup paperSize="9" scale="90" orientation="landscape" r:id="rId1"/>
  <rowBreaks count="1" manualBreakCount="1">
    <brk id="39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99FF"/>
  </sheetPr>
  <dimension ref="A1:X158"/>
  <sheetViews>
    <sheetView view="pageBreakPreview" topLeftCell="A6" zoomScale="70" zoomScaleSheetLayoutView="70" workbookViewId="0">
      <selection activeCell="J20" sqref="J20"/>
    </sheetView>
  </sheetViews>
  <sheetFormatPr defaultColWidth="8.85546875" defaultRowHeight="15" x14ac:dyDescent="0.25"/>
  <cols>
    <col min="1" max="1" width="29.42578125" style="48" customWidth="1"/>
    <col min="2" max="2" width="28" style="48" customWidth="1"/>
    <col min="3" max="3" width="8.28515625" style="48" customWidth="1"/>
    <col min="4" max="4" width="21" style="48" customWidth="1"/>
    <col min="5" max="5" width="20.7109375" style="48" customWidth="1"/>
    <col min="6" max="6" width="21.140625" style="48" customWidth="1"/>
    <col min="7" max="7" width="20.140625" style="48" customWidth="1"/>
    <col min="8" max="8" width="23.42578125" style="48" customWidth="1"/>
    <col min="9" max="9" width="13.85546875" style="48" customWidth="1"/>
    <col min="10" max="10" width="20.140625" style="48" customWidth="1"/>
    <col min="11" max="11" width="16.85546875" style="48" customWidth="1"/>
    <col min="12" max="12" width="21.85546875" style="48" customWidth="1"/>
    <col min="13" max="13" width="20.7109375" style="48" customWidth="1"/>
    <col min="14" max="15" width="21.140625" style="48" customWidth="1"/>
    <col min="16" max="16" width="19.85546875" style="48" customWidth="1"/>
    <col min="17" max="17" width="23.42578125" style="48" customWidth="1"/>
    <col min="18" max="18" width="11.7109375" style="48" customWidth="1"/>
    <col min="19" max="19" width="22.42578125" style="48" customWidth="1"/>
    <col min="20" max="20" width="18.7109375" style="48" customWidth="1"/>
    <col min="21" max="21" width="17.5703125" style="48" customWidth="1"/>
    <col min="22" max="22" width="10.5703125" style="48" customWidth="1"/>
    <col min="23" max="23" width="8.85546875" style="48"/>
    <col min="24" max="24" width="20" style="48" customWidth="1"/>
    <col min="25" max="25" width="15.5703125" style="48" customWidth="1"/>
    <col min="26" max="16384" width="8.85546875" style="48"/>
  </cols>
  <sheetData>
    <row r="1" spans="1:19" ht="27.6" customHeight="1" x14ac:dyDescent="0.25">
      <c r="A1" s="49"/>
      <c r="B1" s="2260" t="s">
        <v>414</v>
      </c>
      <c r="C1" s="2260"/>
      <c r="D1" s="2260"/>
      <c r="E1" s="2260"/>
      <c r="F1" s="2260"/>
      <c r="G1" s="2260"/>
      <c r="H1" s="2260"/>
      <c r="I1" s="2260"/>
      <c r="J1" s="2260"/>
    </row>
    <row r="2" spans="1:19" ht="9.75" customHeight="1" x14ac:dyDescent="0.35">
      <c r="A2" s="49"/>
      <c r="B2" s="228"/>
      <c r="C2" s="228"/>
      <c r="D2" s="229"/>
      <c r="E2" s="229"/>
      <c r="F2" s="500"/>
      <c r="G2" s="230"/>
      <c r="H2" s="228"/>
      <c r="I2" s="228"/>
      <c r="J2" s="228"/>
      <c r="K2" s="49"/>
    </row>
    <row r="3" spans="1:19" ht="31.15" customHeight="1" x14ac:dyDescent="0.35">
      <c r="A3" s="2272" t="str">
        <f>'КФО 4'!A7:I7</f>
        <v>Муниципальное автономное дошкольное образовательное учреждение "Детский сад № 6" г. Уссурийска УГО ПК</v>
      </c>
      <c r="B3" s="2272"/>
      <c r="C3" s="2272"/>
      <c r="D3" s="2272"/>
      <c r="E3" s="2272"/>
      <c r="F3" s="2272"/>
      <c r="G3" s="2272"/>
      <c r="H3" s="2272"/>
      <c r="I3" s="2272"/>
      <c r="J3" s="2272"/>
      <c r="K3" s="2272"/>
    </row>
    <row r="4" spans="1:19" ht="15.6" customHeight="1" x14ac:dyDescent="0.25">
      <c r="A4" s="49"/>
      <c r="B4" s="2265" t="s">
        <v>169</v>
      </c>
      <c r="C4" s="2265"/>
      <c r="D4" s="2265"/>
      <c r="E4" s="2265"/>
      <c r="F4" s="2265"/>
      <c r="G4" s="2265"/>
      <c r="H4" s="2265"/>
      <c r="I4" s="2265"/>
      <c r="J4" s="2265"/>
      <c r="K4" s="49"/>
    </row>
    <row r="5" spans="1:19" ht="15.95" customHeight="1" x14ac:dyDescent="0.25">
      <c r="A5" s="49"/>
      <c r="B5" s="37"/>
      <c r="C5" s="40"/>
      <c r="D5" s="40"/>
      <c r="E5" s="40"/>
      <c r="F5" s="40"/>
      <c r="G5" s="40"/>
      <c r="H5" s="40"/>
      <c r="I5" s="40"/>
      <c r="J5" s="40"/>
      <c r="K5" s="49"/>
    </row>
    <row r="6" spans="1:19" ht="21.95" customHeight="1" x14ac:dyDescent="0.35">
      <c r="A6" s="49"/>
      <c r="B6" s="2270" t="s">
        <v>527</v>
      </c>
      <c r="C6" s="2270"/>
      <c r="D6" s="2270"/>
      <c r="E6" s="501" t="s">
        <v>479</v>
      </c>
      <c r="F6" s="2271" t="e">
        <f>'ПЕЧАТЬ ПЛАН'!#REF!</f>
        <v>#REF!</v>
      </c>
      <c r="G6" s="2271"/>
      <c r="H6" s="502" t="e">
        <f>'ПЕЧАТЬ ПЛАН'!#REF!</f>
        <v>#REF!</v>
      </c>
      <c r="I6" s="40"/>
      <c r="J6" s="40"/>
      <c r="K6" s="49"/>
      <c r="M6" s="1236">
        <v>45804</v>
      </c>
    </row>
    <row r="7" spans="1:19" ht="15" hidden="1" customHeight="1" x14ac:dyDescent="0.25">
      <c r="A7" s="49"/>
      <c r="B7" s="49"/>
      <c r="C7" s="49"/>
      <c r="D7" s="50"/>
      <c r="E7" s="42"/>
      <c r="F7" s="42"/>
      <c r="G7" s="42"/>
      <c r="H7" s="49"/>
      <c r="I7" s="49"/>
      <c r="J7" s="49"/>
      <c r="K7" s="49"/>
    </row>
    <row r="8" spans="1:19" ht="9.1999999999999993" customHeight="1" x14ac:dyDescent="0.25">
      <c r="A8" s="49"/>
      <c r="B8" s="49"/>
      <c r="C8" s="49"/>
      <c r="D8" s="54"/>
      <c r="E8" s="54"/>
      <c r="F8" s="54"/>
      <c r="G8" s="54"/>
      <c r="H8" s="54"/>
      <c r="I8" s="49"/>
      <c r="J8" s="49"/>
      <c r="K8" s="49"/>
    </row>
    <row r="9" spans="1:19" ht="15" customHeight="1" x14ac:dyDescent="0.25">
      <c r="A9" s="2266" t="s">
        <v>273</v>
      </c>
      <c r="B9" s="2266"/>
      <c r="C9" s="2261" t="s">
        <v>343</v>
      </c>
      <c r="D9" s="2263" t="s">
        <v>342</v>
      </c>
      <c r="E9" s="2263"/>
      <c r="F9" s="2263"/>
      <c r="G9" s="2263"/>
      <c r="H9" s="2263"/>
      <c r="I9" s="2263"/>
      <c r="J9" s="2263"/>
      <c r="K9" s="2263"/>
    </row>
    <row r="10" spans="1:19" ht="15" customHeight="1" x14ac:dyDescent="0.25">
      <c r="A10" s="2266"/>
      <c r="B10" s="2266"/>
      <c r="C10" s="2261"/>
      <c r="D10" s="1461"/>
      <c r="E10" s="2267" t="s">
        <v>340</v>
      </c>
      <c r="F10" s="2263" t="s">
        <v>339</v>
      </c>
      <c r="G10" s="2263"/>
      <c r="H10" s="2263"/>
      <c r="I10" s="2263"/>
      <c r="J10" s="2263"/>
      <c r="K10" s="2263"/>
    </row>
    <row r="11" spans="1:19" ht="68.099999999999994" customHeight="1" x14ac:dyDescent="0.25">
      <c r="A11" s="2266"/>
      <c r="B11" s="2266"/>
      <c r="C11" s="2261"/>
      <c r="D11" s="1462" t="s">
        <v>341</v>
      </c>
      <c r="E11" s="2268"/>
      <c r="F11" s="2262" t="s">
        <v>701</v>
      </c>
      <c r="G11" s="2262"/>
      <c r="H11" s="2264" t="s">
        <v>338</v>
      </c>
      <c r="I11" s="2261" t="s">
        <v>337</v>
      </c>
      <c r="J11" s="2261" t="s">
        <v>336</v>
      </c>
      <c r="K11" s="2261"/>
    </row>
    <row r="12" spans="1:19" ht="33.4" customHeight="1" x14ac:dyDescent="0.25">
      <c r="A12" s="2266"/>
      <c r="B12" s="2266"/>
      <c r="C12" s="2261"/>
      <c r="D12" s="1463">
        <f>'КФО 4'!H14</f>
        <v>2026</v>
      </c>
      <c r="E12" s="2269"/>
      <c r="F12" s="312" t="s">
        <v>163</v>
      </c>
      <c r="G12" s="312" t="s">
        <v>164</v>
      </c>
      <c r="H12" s="2264"/>
      <c r="I12" s="2261"/>
      <c r="J12" s="313" t="s">
        <v>335</v>
      </c>
      <c r="K12" s="314" t="s">
        <v>334</v>
      </c>
      <c r="L12" s="1037" t="s">
        <v>846</v>
      </c>
      <c r="M12" s="1037"/>
      <c r="N12" s="1036"/>
      <c r="O12"/>
    </row>
    <row r="13" spans="1:19" ht="17.850000000000001" customHeight="1" thickBot="1" x14ac:dyDescent="0.3">
      <c r="A13" s="2294">
        <v>1</v>
      </c>
      <c r="B13" s="2295"/>
      <c r="C13" s="765">
        <v>2</v>
      </c>
      <c r="D13" s="222">
        <v>3</v>
      </c>
      <c r="E13" s="765">
        <v>4</v>
      </c>
      <c r="F13" s="222">
        <v>5</v>
      </c>
      <c r="G13" s="765">
        <v>6</v>
      </c>
      <c r="H13" s="222">
        <v>7</v>
      </c>
      <c r="I13" s="765">
        <v>8</v>
      </c>
      <c r="J13" s="222">
        <v>9</v>
      </c>
      <c r="K13" s="765">
        <v>10</v>
      </c>
      <c r="M13" s="250" t="s">
        <v>333</v>
      </c>
      <c r="N13" s="2274" t="s">
        <v>332</v>
      </c>
      <c r="O13" s="871" t="s">
        <v>863</v>
      </c>
      <c r="P13" s="871" t="s">
        <v>864</v>
      </c>
      <c r="Q13"/>
      <c r="R13"/>
    </row>
    <row r="14" spans="1:19" ht="30" customHeight="1" x14ac:dyDescent="0.25">
      <c r="A14" s="2288" t="s">
        <v>635</v>
      </c>
      <c r="B14" s="2289"/>
      <c r="C14" s="771"/>
      <c r="D14" s="772">
        <f>D15+D16+D17+D18</f>
        <v>46851202.640000001</v>
      </c>
      <c r="E14" s="772">
        <f t="shared" ref="E14:I14" si="0">E15+E16+E17+E18</f>
        <v>29286939.640000001</v>
      </c>
      <c r="F14" s="772">
        <f t="shared" si="0"/>
        <v>29286939.640000001</v>
      </c>
      <c r="G14" s="772">
        <f t="shared" si="0"/>
        <v>0</v>
      </c>
      <c r="H14" s="772">
        <f t="shared" si="0"/>
        <v>53738</v>
      </c>
      <c r="I14" s="772">
        <f t="shared" si="0"/>
        <v>0</v>
      </c>
      <c r="J14" s="772">
        <f>J18</f>
        <v>17510525</v>
      </c>
      <c r="K14" s="773">
        <f>K18</f>
        <v>0</v>
      </c>
      <c r="L14" s="254">
        <f>J14-'КФО 2'!H955</f>
        <v>0</v>
      </c>
      <c r="M14" s="268">
        <f>(D14+D26)-D27</f>
        <v>0</v>
      </c>
      <c r="N14" s="2274"/>
      <c r="O14" s="872">
        <f>F14+G14+H14</f>
        <v>29340677.640000001</v>
      </c>
      <c r="P14" s="873">
        <f>F14+G14+J14</f>
        <v>46797464.640000001</v>
      </c>
      <c r="Q14" s="251"/>
      <c r="R14" s="251"/>
      <c r="S14" s="217"/>
    </row>
    <row r="15" spans="1:19" ht="25.15" customHeight="1" x14ac:dyDescent="0.25">
      <c r="A15" s="2296" t="s">
        <v>347</v>
      </c>
      <c r="B15" s="2297"/>
      <c r="C15" s="327">
        <v>120</v>
      </c>
      <c r="D15" s="240">
        <f>E15+H15+I15+J15</f>
        <v>29286939.640000001</v>
      </c>
      <c r="E15" s="233">
        <f>F15+G15</f>
        <v>29286939.640000001</v>
      </c>
      <c r="F15" s="220">
        <f>F27</f>
        <v>29286939.640000001</v>
      </c>
      <c r="G15" s="220">
        <f>G27</f>
        <v>0</v>
      </c>
      <c r="H15" s="233"/>
      <c r="I15" s="288"/>
      <c r="J15" s="233"/>
      <c r="K15" s="774"/>
      <c r="M15" s="252"/>
      <c r="N15" s="253"/>
      <c r="O15"/>
      <c r="P15" s="251"/>
      <c r="Q15" s="251"/>
      <c r="R15" s="251"/>
      <c r="S15" s="217"/>
    </row>
    <row r="16" spans="1:19" ht="25.15" customHeight="1" x14ac:dyDescent="0.25">
      <c r="A16" s="2290" t="s">
        <v>348</v>
      </c>
      <c r="B16" s="2291"/>
      <c r="C16" s="331">
        <v>150</v>
      </c>
      <c r="D16" s="232">
        <f>E16+H16+I16+J16</f>
        <v>53738</v>
      </c>
      <c r="E16" s="233">
        <f>F16+G16</f>
        <v>0</v>
      </c>
      <c r="F16" s="232"/>
      <c r="G16" s="232"/>
      <c r="H16" s="220">
        <f>H27</f>
        <v>53738</v>
      </c>
      <c r="I16" s="232"/>
      <c r="J16" s="233"/>
      <c r="K16" s="775"/>
      <c r="M16" s="2240" t="s">
        <v>330</v>
      </c>
      <c r="N16" s="2232" t="s">
        <v>329</v>
      </c>
      <c r="O16" s="2232" t="s">
        <v>328</v>
      </c>
      <c r="P16" s="2233" t="s">
        <v>327</v>
      </c>
      <c r="Q16" s="2234" t="s">
        <v>326</v>
      </c>
      <c r="R16" s="2240" t="s">
        <v>325</v>
      </c>
    </row>
    <row r="17" spans="1:21" ht="25.15" hidden="1" customHeight="1" x14ac:dyDescent="0.25">
      <c r="A17" s="2290"/>
      <c r="B17" s="2291"/>
      <c r="C17" s="331"/>
      <c r="D17" s="232">
        <f>E17+H17+I17+J17</f>
        <v>0</v>
      </c>
      <c r="E17" s="233"/>
      <c r="F17" s="315"/>
      <c r="G17" s="315"/>
      <c r="H17" s="220"/>
      <c r="I17" s="315"/>
      <c r="J17" s="233"/>
      <c r="K17" s="775"/>
      <c r="M17" s="2240"/>
      <c r="N17" s="2232"/>
      <c r="O17" s="2232"/>
      <c r="P17" s="2233"/>
      <c r="Q17" s="2234"/>
      <c r="R17" s="2240"/>
    </row>
    <row r="18" spans="1:21" ht="25.15" customHeight="1" x14ac:dyDescent="0.25">
      <c r="A18" s="2292" t="s">
        <v>324</v>
      </c>
      <c r="B18" s="2293"/>
      <c r="C18" s="328">
        <v>160</v>
      </c>
      <c r="D18" s="236">
        <f>SUM(D19:D25)</f>
        <v>17510525</v>
      </c>
      <c r="E18" s="236">
        <f t="shared" ref="E18:K18" si="1">SUM(E19:E25)</f>
        <v>0</v>
      </c>
      <c r="F18" s="236">
        <f t="shared" si="1"/>
        <v>0</v>
      </c>
      <c r="G18" s="236">
        <f t="shared" si="1"/>
        <v>0</v>
      </c>
      <c r="H18" s="236">
        <f t="shared" si="1"/>
        <v>0</v>
      </c>
      <c r="I18" s="236">
        <f>SUM(I19:I25)</f>
        <v>0</v>
      </c>
      <c r="J18" s="236">
        <f>SUM(J19:J25)</f>
        <v>17510525</v>
      </c>
      <c r="K18" s="776">
        <f t="shared" si="1"/>
        <v>0</v>
      </c>
      <c r="L18" s="254">
        <f>J18-'КФО 2'!H955</f>
        <v>0</v>
      </c>
      <c r="M18" s="2240"/>
      <c r="N18" s="2240"/>
      <c r="O18" s="2232"/>
      <c r="P18" s="2233"/>
      <c r="Q18" s="2234"/>
      <c r="R18" s="2240"/>
    </row>
    <row r="19" spans="1:21" ht="25.15" customHeight="1" x14ac:dyDescent="0.25">
      <c r="A19" s="2246" t="s">
        <v>323</v>
      </c>
      <c r="B19" s="2247"/>
      <c r="C19" s="328">
        <v>130</v>
      </c>
      <c r="D19" s="240">
        <f t="shared" ref="D19:D26" si="2">E19+H19+I19+J19</f>
        <v>8041370</v>
      </c>
      <c r="E19" s="233">
        <f>F19+G19</f>
        <v>0</v>
      </c>
      <c r="F19" s="232"/>
      <c r="G19" s="232"/>
      <c r="H19" s="232"/>
      <c r="I19" s="232"/>
      <c r="J19" s="317">
        <v>8041370</v>
      </c>
      <c r="K19" s="777"/>
      <c r="M19" s="267">
        <f t="shared" ref="M19:R19" si="3">(F14+F26)-F27</f>
        <v>0</v>
      </c>
      <c r="N19" s="267">
        <f t="shared" si="3"/>
        <v>0</v>
      </c>
      <c r="O19" s="267">
        <f t="shared" si="3"/>
        <v>0</v>
      </c>
      <c r="P19" s="267">
        <f t="shared" si="3"/>
        <v>0</v>
      </c>
      <c r="Q19" s="267">
        <f t="shared" si="3"/>
        <v>0</v>
      </c>
      <c r="R19" s="267">
        <f t="shared" si="3"/>
        <v>0</v>
      </c>
    </row>
    <row r="20" spans="1:21" ht="25.15" customHeight="1" x14ac:dyDescent="0.3">
      <c r="A20" s="2246" t="s">
        <v>322</v>
      </c>
      <c r="B20" s="2247"/>
      <c r="C20" s="328">
        <v>130</v>
      </c>
      <c r="D20" s="240">
        <f t="shared" si="2"/>
        <v>9469155</v>
      </c>
      <c r="E20" s="233">
        <f>F20+G20</f>
        <v>0</v>
      </c>
      <c r="F20" s="232"/>
      <c r="G20" s="232"/>
      <c r="H20" s="232"/>
      <c r="I20" s="232"/>
      <c r="J20" s="317">
        <v>9469155</v>
      </c>
      <c r="K20" s="777"/>
      <c r="M20" s="2235" t="s">
        <v>321</v>
      </c>
      <c r="N20" s="2236"/>
      <c r="O20" s="2236"/>
      <c r="P20" s="2236"/>
      <c r="Q20" s="2236"/>
      <c r="R20" s="2237"/>
    </row>
    <row r="21" spans="1:21" ht="25.15" customHeight="1" x14ac:dyDescent="0.25">
      <c r="A21" s="2248" t="s">
        <v>320</v>
      </c>
      <c r="B21" s="2249"/>
      <c r="C21" s="328">
        <v>150</v>
      </c>
      <c r="D21" s="285">
        <f t="shared" si="2"/>
        <v>0</v>
      </c>
      <c r="E21" s="285">
        <f t="shared" ref="E21:E25" si="4">F21+G21</f>
        <v>0</v>
      </c>
      <c r="F21" s="285"/>
      <c r="G21" s="285"/>
      <c r="H21" s="285"/>
      <c r="I21" s="285"/>
      <c r="J21" s="318"/>
      <c r="K21" s="1143"/>
      <c r="L21" s="2241">
        <f>D21+D22+D23+D24+D25</f>
        <v>0</v>
      </c>
    </row>
    <row r="22" spans="1:21" ht="45.6" customHeight="1" x14ac:dyDescent="0.25">
      <c r="A22" s="2250" t="s">
        <v>331</v>
      </c>
      <c r="B22" s="2251"/>
      <c r="C22" s="328">
        <v>140</v>
      </c>
      <c r="D22" s="278">
        <f t="shared" si="2"/>
        <v>0</v>
      </c>
      <c r="E22" s="278">
        <f t="shared" si="4"/>
        <v>0</v>
      </c>
      <c r="F22" s="319"/>
      <c r="G22" s="319"/>
      <c r="H22" s="319"/>
      <c r="I22" s="319"/>
      <c r="J22" s="319"/>
      <c r="K22" s="1144"/>
      <c r="L22" s="2242"/>
      <c r="M22" s="764" t="s">
        <v>537</v>
      </c>
      <c r="N22" s="764"/>
      <c r="O22"/>
    </row>
    <row r="23" spans="1:21" ht="25.15" customHeight="1" x14ac:dyDescent="0.25">
      <c r="A23" s="2252" t="s">
        <v>370</v>
      </c>
      <c r="B23" s="2253"/>
      <c r="C23" s="328">
        <v>440</v>
      </c>
      <c r="D23" s="278">
        <f t="shared" si="2"/>
        <v>0</v>
      </c>
      <c r="E23" s="278">
        <f t="shared" si="4"/>
        <v>0</v>
      </c>
      <c r="F23" s="220"/>
      <c r="G23" s="319"/>
      <c r="H23" s="319"/>
      <c r="I23" s="319"/>
      <c r="J23" s="319"/>
      <c r="K23" s="1144"/>
      <c r="L23" s="2242"/>
      <c r="M23" s="81"/>
      <c r="N23" s="81"/>
      <c r="O23" s="81"/>
      <c r="P23" s="81"/>
      <c r="Q23" s="81"/>
      <c r="R23" s="81"/>
      <c r="S23" s="81"/>
      <c r="T23" s="81"/>
    </row>
    <row r="24" spans="1:21" ht="42.6" customHeight="1" x14ac:dyDescent="0.25">
      <c r="A24" s="2254" t="s">
        <v>374</v>
      </c>
      <c r="B24" s="2255"/>
      <c r="C24" s="328">
        <v>130</v>
      </c>
      <c r="D24" s="287">
        <f>E24+H24+I24+J24</f>
        <v>0</v>
      </c>
      <c r="E24" s="287">
        <f t="shared" si="4"/>
        <v>0</v>
      </c>
      <c r="F24" s="320"/>
      <c r="G24" s="320"/>
      <c r="H24" s="320"/>
      <c r="I24" s="320"/>
      <c r="J24" s="320"/>
      <c r="K24" s="1145"/>
      <c r="L24" s="2242"/>
      <c r="M24" s="1147"/>
      <c r="N24" s="1147"/>
      <c r="O24" s="1147"/>
      <c r="P24" s="1147"/>
      <c r="Q24" s="1148"/>
      <c r="R24" s="1148"/>
      <c r="S24" s="1148"/>
      <c r="T24" s="1149"/>
      <c r="U24" s="1038"/>
    </row>
    <row r="25" spans="1:21" ht="25.15" customHeight="1" thickBot="1" x14ac:dyDescent="0.3">
      <c r="A25" s="2256" t="s">
        <v>375</v>
      </c>
      <c r="B25" s="2257"/>
      <c r="C25" s="778">
        <v>150</v>
      </c>
      <c r="D25" s="779">
        <f t="shared" si="2"/>
        <v>0</v>
      </c>
      <c r="E25" s="779">
        <f t="shared" si="4"/>
        <v>0</v>
      </c>
      <c r="F25" s="780"/>
      <c r="G25" s="780"/>
      <c r="H25" s="780"/>
      <c r="I25" s="780"/>
      <c r="J25" s="780"/>
      <c r="K25" s="1146"/>
      <c r="L25" s="2243"/>
      <c r="M25" s="1147"/>
      <c r="N25" s="1147"/>
      <c r="O25" s="1147"/>
      <c r="P25" s="1147"/>
      <c r="Q25" s="1148"/>
      <c r="R25" s="1148"/>
      <c r="S25" s="1148"/>
      <c r="T25" s="1149"/>
      <c r="U25" s="1038"/>
    </row>
    <row r="26" spans="1:21" ht="41.45" customHeight="1" x14ac:dyDescent="0.25">
      <c r="A26" s="2244" t="s">
        <v>319</v>
      </c>
      <c r="B26" s="2245"/>
      <c r="C26" s="766"/>
      <c r="D26" s="767">
        <f t="shared" si="2"/>
        <v>0</v>
      </c>
      <c r="E26" s="767">
        <f>F26+G26</f>
        <v>0</v>
      </c>
      <c r="F26" s="768"/>
      <c r="G26" s="768"/>
      <c r="H26" s="768"/>
      <c r="I26" s="769"/>
      <c r="J26" s="769"/>
      <c r="K26" s="770"/>
      <c r="M26" s="1056" t="s">
        <v>865</v>
      </c>
      <c r="N26" s="1056" t="s">
        <v>866</v>
      </c>
    </row>
    <row r="27" spans="1:21" ht="30" customHeight="1" x14ac:dyDescent="0.25">
      <c r="A27" s="2238" t="s">
        <v>513</v>
      </c>
      <c r="B27" s="2239"/>
      <c r="C27" s="241"/>
      <c r="D27" s="231">
        <f t="shared" ref="D27:K27" si="5">D28+D40+D47</f>
        <v>46851202.640000001</v>
      </c>
      <c r="E27" s="231">
        <f t="shared" si="5"/>
        <v>29286939.640000001</v>
      </c>
      <c r="F27" s="231">
        <f t="shared" si="5"/>
        <v>29286939.640000001</v>
      </c>
      <c r="G27" s="231">
        <f t="shared" si="5"/>
        <v>0</v>
      </c>
      <c r="H27" s="231">
        <f t="shared" si="5"/>
        <v>53738</v>
      </c>
      <c r="I27" s="231">
        <f t="shared" si="5"/>
        <v>0</v>
      </c>
      <c r="J27" s="231">
        <f t="shared" si="5"/>
        <v>17510525</v>
      </c>
      <c r="K27" s="242">
        <f t="shared" si="5"/>
        <v>0</v>
      </c>
      <c r="L27" s="269">
        <f>D27-ПРОВЕРКА!H38</f>
        <v>0</v>
      </c>
      <c r="M27" s="872">
        <f>F27+G27+J27</f>
        <v>46797464.640000001</v>
      </c>
      <c r="N27" s="872">
        <f>F27+G27+H27</f>
        <v>29340677.640000001</v>
      </c>
    </row>
    <row r="28" spans="1:21" ht="25.15" customHeight="1" x14ac:dyDescent="0.25">
      <c r="A28" s="2284" t="s">
        <v>318</v>
      </c>
      <c r="B28" s="2285"/>
      <c r="C28" s="243"/>
      <c r="D28" s="235">
        <f t="shared" ref="D28:K28" si="6">D30+D31+D32</f>
        <v>18074545.039999999</v>
      </c>
      <c r="E28" s="235">
        <f t="shared" si="6"/>
        <v>11632770.039999999</v>
      </c>
      <c r="F28" s="235">
        <f>F30+F31+F32</f>
        <v>11632770.039999999</v>
      </c>
      <c r="G28" s="235">
        <f t="shared" si="6"/>
        <v>0</v>
      </c>
      <c r="H28" s="235">
        <f t="shared" si="6"/>
        <v>0</v>
      </c>
      <c r="I28" s="235">
        <f t="shared" si="6"/>
        <v>0</v>
      </c>
      <c r="J28" s="235">
        <f t="shared" si="6"/>
        <v>6441775</v>
      </c>
      <c r="K28" s="244">
        <f t="shared" si="6"/>
        <v>0</v>
      </c>
      <c r="L28" s="392">
        <f>D28-'ПЕЧАТЬ ПЛАН'!K46-'ПЕЧАТЬ ПЛАН'!K53</f>
        <v>0</v>
      </c>
    </row>
    <row r="29" spans="1:21" ht="25.15" customHeight="1" x14ac:dyDescent="0.25">
      <c r="A29" s="2258" t="s">
        <v>536</v>
      </c>
      <c r="B29" s="2259"/>
      <c r="C29" s="531"/>
      <c r="D29" s="236">
        <f>E29+H29+I29+J29</f>
        <v>18074545.039999999</v>
      </c>
      <c r="E29" s="236">
        <f>F29+G29</f>
        <v>11632770.039999999</v>
      </c>
      <c r="F29" s="236">
        <f>F30+F31</f>
        <v>11632770.039999999</v>
      </c>
      <c r="G29" s="236">
        <f t="shared" ref="G29:I29" si="7">G30+G31</f>
        <v>0</v>
      </c>
      <c r="H29" s="236">
        <f t="shared" si="7"/>
        <v>0</v>
      </c>
      <c r="I29" s="236">
        <f t="shared" si="7"/>
        <v>0</v>
      </c>
      <c r="J29" s="236">
        <f>J30+J31</f>
        <v>6441775</v>
      </c>
      <c r="K29" s="245"/>
      <c r="L29" s="392"/>
      <c r="M29" s="256">
        <v>211</v>
      </c>
      <c r="N29" s="256">
        <v>213</v>
      </c>
      <c r="O29" s="256" t="s">
        <v>333</v>
      </c>
    </row>
    <row r="30" spans="1:21" ht="25.15" customHeight="1" x14ac:dyDescent="0.25">
      <c r="A30" s="2276" t="s">
        <v>100</v>
      </c>
      <c r="B30" s="2277"/>
      <c r="C30" s="332">
        <v>111</v>
      </c>
      <c r="D30" s="232">
        <f>E30+H30+I30+J30</f>
        <v>13882139.039999999</v>
      </c>
      <c r="E30" s="233">
        <f>F30+G30</f>
        <v>8934539.0399999991</v>
      </c>
      <c r="F30" s="232">
        <f>'КФО 4'!H15</f>
        <v>8934539.0399999991</v>
      </c>
      <c r="G30" s="232">
        <f>'КФО 4'!H16</f>
        <v>0</v>
      </c>
      <c r="H30" s="232">
        <f>'КФО 5'!H16</f>
        <v>0</v>
      </c>
      <c r="I30" s="325"/>
      <c r="J30" s="865">
        <f>'КФО 2'!H15</f>
        <v>4947600</v>
      </c>
      <c r="K30" s="326"/>
      <c r="L30" s="857" t="s">
        <v>688</v>
      </c>
      <c r="M30" s="858">
        <f>F30</f>
        <v>8934539.0399999991</v>
      </c>
      <c r="N30" s="807">
        <f>F31</f>
        <v>2698231</v>
      </c>
      <c r="O30" s="859">
        <f>M30+N30</f>
        <v>11632770.039999999</v>
      </c>
    </row>
    <row r="31" spans="1:21" ht="25.15" customHeight="1" x14ac:dyDescent="0.25">
      <c r="A31" s="2276" t="s">
        <v>317</v>
      </c>
      <c r="B31" s="2277"/>
      <c r="C31" s="332">
        <v>119</v>
      </c>
      <c r="D31" s="232">
        <f>E31+H31+I31+J31</f>
        <v>4192406</v>
      </c>
      <c r="E31" s="233">
        <f>F31+G31</f>
        <v>2698231</v>
      </c>
      <c r="F31" s="232">
        <f>'КФО 4'!H23</f>
        <v>2698231</v>
      </c>
      <c r="G31" s="232">
        <f>'КФО 4'!H24</f>
        <v>0</v>
      </c>
      <c r="H31" s="232">
        <f>'КФО 5'!H23</f>
        <v>0</v>
      </c>
      <c r="I31" s="325"/>
      <c r="J31" s="865">
        <f>'КФО 2'!H22</f>
        <v>1494175</v>
      </c>
      <c r="K31" s="326"/>
      <c r="L31" s="857" t="s">
        <v>698</v>
      </c>
      <c r="M31" s="858">
        <f>G30</f>
        <v>0</v>
      </c>
      <c r="N31" s="858">
        <f>G31</f>
        <v>0</v>
      </c>
      <c r="O31" s="859">
        <f t="shared" ref="O31:O32" si="8">M31+N31</f>
        <v>0</v>
      </c>
    </row>
    <row r="32" spans="1:21" ht="25.15" customHeight="1" x14ac:dyDescent="0.25">
      <c r="A32" s="2286" t="s">
        <v>316</v>
      </c>
      <c r="B32" s="2287"/>
      <c r="C32" s="333"/>
      <c r="D32" s="245">
        <f t="shared" ref="D32:I32" si="9">SUM(D33:D39)</f>
        <v>0</v>
      </c>
      <c r="E32" s="245">
        <f>SUM(E33:E39)</f>
        <v>0</v>
      </c>
      <c r="F32" s="245">
        <f t="shared" si="9"/>
        <v>0</v>
      </c>
      <c r="G32" s="245">
        <f t="shared" si="9"/>
        <v>0</v>
      </c>
      <c r="H32" s="245">
        <f t="shared" si="9"/>
        <v>0</v>
      </c>
      <c r="I32" s="245">
        <f t="shared" si="9"/>
        <v>0</v>
      </c>
      <c r="J32" s="245">
        <f>SUM(J33:J39)</f>
        <v>0</v>
      </c>
      <c r="K32" s="245">
        <f>SUM(K33:K39)</f>
        <v>0</v>
      </c>
      <c r="L32" s="860" t="s">
        <v>699</v>
      </c>
      <c r="M32" s="807">
        <f>J30</f>
        <v>4947600</v>
      </c>
      <c r="N32" s="807">
        <f>J31</f>
        <v>1494175</v>
      </c>
      <c r="O32" s="859">
        <f t="shared" si="8"/>
        <v>6441775</v>
      </c>
    </row>
    <row r="33" spans="1:13" ht="25.15" customHeight="1" x14ac:dyDescent="0.25">
      <c r="A33" s="2220" t="s">
        <v>315</v>
      </c>
      <c r="B33" s="2221"/>
      <c r="C33" s="332">
        <v>112</v>
      </c>
      <c r="D33" s="232">
        <f t="shared" ref="D33:D37" si="10">E33+H33+I33+J33</f>
        <v>0</v>
      </c>
      <c r="E33" s="233">
        <f>F33+G33</f>
        <v>0</v>
      </c>
      <c r="F33" s="232">
        <f>'КФО 4'!H32</f>
        <v>0</v>
      </c>
      <c r="G33" s="232"/>
      <c r="H33" s="232">
        <f>'КФО 5'!H30</f>
        <v>0</v>
      </c>
      <c r="I33" s="325"/>
      <c r="J33" s="325">
        <f>'КФО 2'!H30</f>
        <v>0</v>
      </c>
      <c r="K33" s="321"/>
    </row>
    <row r="34" spans="1:13" ht="25.15" customHeight="1" x14ac:dyDescent="0.25">
      <c r="A34" s="2220" t="s">
        <v>314</v>
      </c>
      <c r="B34" s="2221"/>
      <c r="C34" s="332">
        <v>112</v>
      </c>
      <c r="D34" s="232">
        <f t="shared" si="10"/>
        <v>0</v>
      </c>
      <c r="E34" s="233">
        <f t="shared" ref="E34:E37" si="11">F34+G34</f>
        <v>0</v>
      </c>
      <c r="F34" s="232">
        <f>'КФО 4'!H37</f>
        <v>0</v>
      </c>
      <c r="G34" s="232"/>
      <c r="H34" s="232">
        <f>'КФО 5'!H35</f>
        <v>0</v>
      </c>
      <c r="I34" s="325"/>
      <c r="J34" s="325">
        <f>'КФО 2'!H35</f>
        <v>0</v>
      </c>
      <c r="K34" s="321"/>
      <c r="L34" s="667"/>
    </row>
    <row r="35" spans="1:13" ht="25.15" customHeight="1" x14ac:dyDescent="0.25">
      <c r="A35" s="2220" t="s">
        <v>301</v>
      </c>
      <c r="B35" s="2221"/>
      <c r="C35" s="332">
        <v>112</v>
      </c>
      <c r="D35" s="232">
        <f t="shared" si="10"/>
        <v>0</v>
      </c>
      <c r="E35" s="233">
        <f t="shared" si="11"/>
        <v>0</v>
      </c>
      <c r="F35" s="232">
        <f>'КФО 4'!H41</f>
        <v>0</v>
      </c>
      <c r="G35" s="232"/>
      <c r="H35" s="232">
        <f>'КФО 5'!H39</f>
        <v>0</v>
      </c>
      <c r="I35" s="325"/>
      <c r="J35" s="325">
        <f>'КФО 2'!H39</f>
        <v>0</v>
      </c>
      <c r="K35" s="321"/>
    </row>
    <row r="36" spans="1:13" ht="22.5" hidden="1" customHeight="1" x14ac:dyDescent="0.25">
      <c r="A36" s="2218"/>
      <c r="B36" s="2219"/>
      <c r="C36" s="349"/>
      <c r="D36" s="233">
        <f t="shared" si="10"/>
        <v>0</v>
      </c>
      <c r="E36" s="233">
        <f t="shared" si="11"/>
        <v>0</v>
      </c>
      <c r="F36" s="233"/>
      <c r="G36" s="233"/>
      <c r="H36" s="233"/>
      <c r="I36" s="865"/>
      <c r="J36" s="865"/>
      <c r="K36" s="321"/>
    </row>
    <row r="37" spans="1:13" ht="37.5" customHeight="1" x14ac:dyDescent="0.25">
      <c r="A37" s="2218" t="s">
        <v>412</v>
      </c>
      <c r="B37" s="2219"/>
      <c r="C37" s="332">
        <v>112</v>
      </c>
      <c r="D37" s="232">
        <f t="shared" si="10"/>
        <v>0</v>
      </c>
      <c r="E37" s="233">
        <f t="shared" si="11"/>
        <v>0</v>
      </c>
      <c r="F37" s="232">
        <f>'КФО 4'!H49</f>
        <v>0</v>
      </c>
      <c r="G37" s="232"/>
      <c r="H37" s="232">
        <f>'КФО 5'!H47</f>
        <v>0</v>
      </c>
      <c r="I37" s="325"/>
      <c r="J37" s="325">
        <f>'КФО 2'!H47</f>
        <v>0</v>
      </c>
      <c r="K37" s="321"/>
    </row>
    <row r="38" spans="1:13" ht="36.4" customHeight="1" x14ac:dyDescent="0.25">
      <c r="A38" s="2218" t="s">
        <v>413</v>
      </c>
      <c r="B38" s="2219"/>
      <c r="C38" s="332">
        <v>112</v>
      </c>
      <c r="D38" s="232">
        <f>E38+H38+I38+J38</f>
        <v>0</v>
      </c>
      <c r="E38" s="233">
        <f>F38+G38</f>
        <v>0</v>
      </c>
      <c r="F38" s="232">
        <f>'КФО 4'!H52</f>
        <v>0</v>
      </c>
      <c r="G38" s="232"/>
      <c r="H38" s="232">
        <f>'КФО 5'!H50</f>
        <v>0</v>
      </c>
      <c r="I38" s="325"/>
      <c r="J38" s="325">
        <f>'КФО 2'!H50</f>
        <v>0</v>
      </c>
      <c r="K38" s="321"/>
    </row>
    <row r="39" spans="1:13" ht="39.200000000000003" customHeight="1" x14ac:dyDescent="0.25">
      <c r="A39" s="2218" t="s">
        <v>411</v>
      </c>
      <c r="B39" s="2219"/>
      <c r="C39" s="332">
        <v>321</v>
      </c>
      <c r="D39" s="232">
        <f>E39+H39+I39+J39</f>
        <v>0</v>
      </c>
      <c r="E39" s="233">
        <f>F39+G39</f>
        <v>0</v>
      </c>
      <c r="F39" s="232">
        <f>'КФО 4'!H67+'КФО 4'!H72</f>
        <v>0</v>
      </c>
      <c r="G39" s="232">
        <f>'КФО 4'!H76</f>
        <v>0</v>
      </c>
      <c r="H39" s="232"/>
      <c r="I39" s="325"/>
      <c r="J39" s="325">
        <f>'КФО 2'!H70</f>
        <v>0</v>
      </c>
      <c r="K39" s="321"/>
    </row>
    <row r="40" spans="1:13" ht="43.15" customHeight="1" x14ac:dyDescent="0.25">
      <c r="A40" s="2222" t="s">
        <v>512</v>
      </c>
      <c r="B40" s="2223"/>
      <c r="C40" s="334">
        <v>290</v>
      </c>
      <c r="D40" s="234">
        <f>D41+D42+D44+D45+D46</f>
        <v>799465</v>
      </c>
      <c r="E40" s="234">
        <f t="shared" ref="E40:K40" si="12">E41+E42+E44+E45+E46</f>
        <v>714547</v>
      </c>
      <c r="F40" s="234">
        <f>F41+F42+F44+F45+F46</f>
        <v>714547</v>
      </c>
      <c r="G40" s="234">
        <f t="shared" si="12"/>
        <v>0</v>
      </c>
      <c r="H40" s="234">
        <f t="shared" si="12"/>
        <v>0</v>
      </c>
      <c r="I40" s="234">
        <f t="shared" si="12"/>
        <v>0</v>
      </c>
      <c r="J40" s="234">
        <f t="shared" si="12"/>
        <v>84918</v>
      </c>
      <c r="K40" s="246">
        <f t="shared" si="12"/>
        <v>0</v>
      </c>
    </row>
    <row r="41" spans="1:13" ht="25.15" hidden="1" customHeight="1" x14ac:dyDescent="0.25">
      <c r="A41" s="2220" t="s">
        <v>313</v>
      </c>
      <c r="B41" s="2221"/>
      <c r="C41" s="335"/>
      <c r="D41" s="232">
        <f t="shared" ref="D41:D46" si="13">E41+H41+I41+J41</f>
        <v>0</v>
      </c>
      <c r="E41" s="233">
        <f>F41+G41</f>
        <v>0</v>
      </c>
      <c r="F41" s="233"/>
      <c r="G41" s="233"/>
      <c r="H41" s="233"/>
      <c r="I41" s="233"/>
      <c r="J41" s="233"/>
      <c r="K41" s="275"/>
    </row>
    <row r="42" spans="1:13" ht="46.7" hidden="1" customHeight="1" x14ac:dyDescent="0.25">
      <c r="A42" s="2220" t="s">
        <v>312</v>
      </c>
      <c r="B42" s="2221"/>
      <c r="C42" s="349">
        <v>360</v>
      </c>
      <c r="D42" s="232">
        <f t="shared" si="13"/>
        <v>0</v>
      </c>
      <c r="E42" s="233">
        <f t="shared" ref="E42:E43" si="14">F42+G42</f>
        <v>0</v>
      </c>
      <c r="F42" s="233"/>
      <c r="G42" s="233"/>
      <c r="H42" s="233"/>
      <c r="I42" s="233"/>
      <c r="J42" s="233"/>
      <c r="K42" s="275"/>
    </row>
    <row r="43" spans="1:13" ht="51.95" customHeight="1" x14ac:dyDescent="0.25">
      <c r="A43" s="2224" t="s">
        <v>371</v>
      </c>
      <c r="B43" s="2225"/>
      <c r="C43" s="335"/>
      <c r="D43" s="232">
        <f t="shared" si="13"/>
        <v>0</v>
      </c>
      <c r="E43" s="233">
        <f t="shared" si="14"/>
        <v>0</v>
      </c>
      <c r="F43" s="233"/>
      <c r="G43" s="233"/>
      <c r="H43" s="233"/>
      <c r="I43" s="233"/>
      <c r="J43" s="233"/>
      <c r="K43" s="275"/>
    </row>
    <row r="44" spans="1:13" ht="25.15" customHeight="1" x14ac:dyDescent="0.25">
      <c r="A44" s="2278" t="s">
        <v>311</v>
      </c>
      <c r="B44" s="2279"/>
      <c r="C44" s="336" t="s">
        <v>310</v>
      </c>
      <c r="D44" s="237">
        <f t="shared" si="13"/>
        <v>799465</v>
      </c>
      <c r="E44" s="237">
        <f>F44+G44</f>
        <v>714547</v>
      </c>
      <c r="F44" s="867">
        <f>'КФО 4'!H97</f>
        <v>714547</v>
      </c>
      <c r="G44" s="867"/>
      <c r="H44" s="867"/>
      <c r="I44" s="867"/>
      <c r="J44" s="867">
        <f>'КФО 2'!H89</f>
        <v>84918</v>
      </c>
      <c r="K44" s="322"/>
    </row>
    <row r="45" spans="1:13" ht="39.200000000000003" customHeight="1" x14ac:dyDescent="0.25">
      <c r="A45" s="2280" t="s">
        <v>309</v>
      </c>
      <c r="B45" s="2281"/>
      <c r="C45" s="336" t="s">
        <v>308</v>
      </c>
      <c r="D45" s="237">
        <f t="shared" si="13"/>
        <v>0</v>
      </c>
      <c r="E45" s="237">
        <f>F45+G45</f>
        <v>0</v>
      </c>
      <c r="F45" s="237">
        <f>'КФО 4'!H105</f>
        <v>0</v>
      </c>
      <c r="G45" s="237"/>
      <c r="H45" s="867"/>
      <c r="I45" s="867"/>
      <c r="J45" s="867">
        <f>'КФО 2'!H97</f>
        <v>0</v>
      </c>
      <c r="K45" s="322"/>
    </row>
    <row r="46" spans="1:13" ht="58.7" customHeight="1" x14ac:dyDescent="0.25">
      <c r="A46" s="2282" t="s">
        <v>415</v>
      </c>
      <c r="B46" s="2283"/>
      <c r="C46" s="337" t="s">
        <v>307</v>
      </c>
      <c r="D46" s="237">
        <f t="shared" si="13"/>
        <v>0</v>
      </c>
      <c r="E46" s="237">
        <f>F46+G46</f>
        <v>0</v>
      </c>
      <c r="F46" s="867">
        <f>'КФО 4'!H117</f>
        <v>0</v>
      </c>
      <c r="G46" s="867"/>
      <c r="H46" s="867"/>
      <c r="I46" s="867"/>
      <c r="J46" s="867">
        <f>'КФО 2'!H109</f>
        <v>0</v>
      </c>
      <c r="K46" s="322"/>
    </row>
    <row r="47" spans="1:13" ht="45.6" customHeight="1" x14ac:dyDescent="0.25">
      <c r="A47" s="2226" t="s">
        <v>306</v>
      </c>
      <c r="B47" s="2227"/>
      <c r="C47" s="247" t="s">
        <v>30</v>
      </c>
      <c r="D47" s="238">
        <f t="shared" ref="D47:E47" si="15">D48+D51+D54+D65</f>
        <v>27977192.600000001</v>
      </c>
      <c r="E47" s="238">
        <f t="shared" si="15"/>
        <v>16939622.600000001</v>
      </c>
      <c r="F47" s="238">
        <f>F48+F51+F54+F65</f>
        <v>16939622.600000001</v>
      </c>
      <c r="G47" s="238">
        <f t="shared" ref="G47:K47" si="16">G48+G51+G54+G65</f>
        <v>0</v>
      </c>
      <c r="H47" s="238">
        <f t="shared" si="16"/>
        <v>53738</v>
      </c>
      <c r="I47" s="238">
        <f t="shared" si="16"/>
        <v>0</v>
      </c>
      <c r="J47" s="238">
        <f t="shared" si="16"/>
        <v>10983832</v>
      </c>
      <c r="K47" s="238">
        <f t="shared" si="16"/>
        <v>0</v>
      </c>
      <c r="L47" s="306">
        <f>D47-ПРОВЕРКА!H27</f>
        <v>0</v>
      </c>
      <c r="M47" s="270"/>
    </row>
    <row r="48" spans="1:13" ht="38.25" customHeight="1" x14ac:dyDescent="0.25">
      <c r="A48" s="2228" t="s">
        <v>305</v>
      </c>
      <c r="B48" s="2229"/>
      <c r="C48" s="248" t="s">
        <v>298</v>
      </c>
      <c r="D48" s="323">
        <f t="shared" ref="D48:K48" si="17">D49+D50</f>
        <v>0</v>
      </c>
      <c r="E48" s="323">
        <f t="shared" si="17"/>
        <v>0</v>
      </c>
      <c r="F48" s="323">
        <f t="shared" si="17"/>
        <v>0</v>
      </c>
      <c r="G48" s="323">
        <f t="shared" si="17"/>
        <v>0</v>
      </c>
      <c r="H48" s="323">
        <f t="shared" si="17"/>
        <v>0</v>
      </c>
      <c r="I48" s="323">
        <f t="shared" si="17"/>
        <v>0</v>
      </c>
      <c r="J48" s="323">
        <f t="shared" si="17"/>
        <v>0</v>
      </c>
      <c r="K48" s="324">
        <f t="shared" si="17"/>
        <v>0</v>
      </c>
      <c r="L48" s="306">
        <f>D48-ПРОВЕРКА!H24</f>
        <v>0</v>
      </c>
    </row>
    <row r="49" spans="1:12" ht="25.15" customHeight="1" x14ac:dyDescent="0.25">
      <c r="A49" s="2212" t="s">
        <v>304</v>
      </c>
      <c r="B49" s="2213"/>
      <c r="C49" s="219" t="s">
        <v>303</v>
      </c>
      <c r="D49" s="329">
        <f>E49+H49+I49+J49</f>
        <v>0</v>
      </c>
      <c r="E49" s="329">
        <f>F49+G49</f>
        <v>0</v>
      </c>
      <c r="F49" s="868">
        <f>'КФО 4'!H128</f>
        <v>0</v>
      </c>
      <c r="G49" s="868"/>
      <c r="H49" s="868">
        <f>'КФО 5'!H109</f>
        <v>0</v>
      </c>
      <c r="I49" s="868"/>
      <c r="J49" s="868">
        <f>'КФО 2'!H120</f>
        <v>0</v>
      </c>
      <c r="K49" s="330"/>
    </row>
    <row r="50" spans="1:12" ht="25.15" customHeight="1" x14ac:dyDescent="0.25">
      <c r="A50" s="2212" t="s">
        <v>301</v>
      </c>
      <c r="B50" s="2213"/>
      <c r="C50" s="219" t="s">
        <v>303</v>
      </c>
      <c r="D50" s="329">
        <f>E50+H50+I50+J50</f>
        <v>0</v>
      </c>
      <c r="E50" s="329">
        <f>F50+G50</f>
        <v>0</v>
      </c>
      <c r="F50" s="868">
        <f>'КФО 4'!H134</f>
        <v>0</v>
      </c>
      <c r="G50" s="868"/>
      <c r="H50" s="868">
        <f>'КФО 5'!H123</f>
        <v>0</v>
      </c>
      <c r="I50" s="868"/>
      <c r="J50" s="868">
        <f>'КФО 2'!H126</f>
        <v>0</v>
      </c>
      <c r="K50" s="330"/>
    </row>
    <row r="51" spans="1:12" ht="35.1" customHeight="1" x14ac:dyDescent="0.25">
      <c r="A51" s="2230" t="s">
        <v>302</v>
      </c>
      <c r="B51" s="2231"/>
      <c r="C51" s="249"/>
      <c r="D51" s="323">
        <f>D52+D53</f>
        <v>0</v>
      </c>
      <c r="E51" s="323">
        <f>E52+E53</f>
        <v>0</v>
      </c>
      <c r="F51" s="323">
        <f t="shared" ref="F51:K51" si="18">F52+F53</f>
        <v>0</v>
      </c>
      <c r="G51" s="323">
        <f t="shared" si="18"/>
        <v>0</v>
      </c>
      <c r="H51" s="323">
        <f t="shared" si="18"/>
        <v>0</v>
      </c>
      <c r="I51" s="323">
        <f t="shared" si="18"/>
        <v>0</v>
      </c>
      <c r="J51" s="323">
        <f t="shared" si="18"/>
        <v>0</v>
      </c>
      <c r="K51" s="324">
        <f t="shared" si="18"/>
        <v>0</v>
      </c>
    </row>
    <row r="52" spans="1:12" ht="22.15" customHeight="1" x14ac:dyDescent="0.25">
      <c r="A52" s="2210" t="s">
        <v>301</v>
      </c>
      <c r="B52" s="2211"/>
      <c r="C52" s="219" t="s">
        <v>299</v>
      </c>
      <c r="D52" s="329">
        <f>E52+H52+I52+J52</f>
        <v>0</v>
      </c>
      <c r="E52" s="329">
        <f>F52+G52</f>
        <v>0</v>
      </c>
      <c r="F52" s="868">
        <f>'КФО 4'!H162</f>
        <v>0</v>
      </c>
      <c r="G52" s="868"/>
      <c r="H52" s="868">
        <f>'КФО 5'!H133</f>
        <v>0</v>
      </c>
      <c r="I52" s="868"/>
      <c r="J52" s="868">
        <f>'КФО 2'!H136</f>
        <v>0</v>
      </c>
      <c r="K52" s="330"/>
    </row>
    <row r="53" spans="1:12" ht="22.15" customHeight="1" x14ac:dyDescent="0.25">
      <c r="A53" s="2210" t="s">
        <v>300</v>
      </c>
      <c r="B53" s="2211"/>
      <c r="C53" s="219" t="s">
        <v>299</v>
      </c>
      <c r="D53" s="329">
        <f>F53+G53+H53+I53+J53</f>
        <v>0</v>
      </c>
      <c r="E53" s="329">
        <f>F53+G53</f>
        <v>0</v>
      </c>
      <c r="F53" s="868">
        <f>'КФО 4'!H167</f>
        <v>0</v>
      </c>
      <c r="G53" s="868"/>
      <c r="H53" s="868">
        <f>'КФО 5'!H138</f>
        <v>0</v>
      </c>
      <c r="I53" s="868"/>
      <c r="J53" s="868">
        <f>'КФО 2'!H141</f>
        <v>0</v>
      </c>
      <c r="K53" s="330"/>
    </row>
    <row r="54" spans="1:12" ht="43.9" customHeight="1" x14ac:dyDescent="0.25">
      <c r="A54" s="2222" t="s">
        <v>630</v>
      </c>
      <c r="B54" s="2223"/>
      <c r="C54" s="1188">
        <v>244</v>
      </c>
      <c r="D54" s="239">
        <f t="shared" ref="D54:E54" si="19">SUM(D55:D63)</f>
        <v>24097643.100000001</v>
      </c>
      <c r="E54" s="239">
        <f t="shared" si="19"/>
        <v>13060073.100000001</v>
      </c>
      <c r="F54" s="239">
        <f>SUM(F55:F63)</f>
        <v>13060073.100000001</v>
      </c>
      <c r="G54" s="239">
        <f t="shared" ref="G54:K54" si="20">SUM(G55:G63)</f>
        <v>0</v>
      </c>
      <c r="H54" s="239">
        <f t="shared" si="20"/>
        <v>53738</v>
      </c>
      <c r="I54" s="239">
        <f t="shared" si="20"/>
        <v>0</v>
      </c>
      <c r="J54" s="239">
        <f t="shared" si="20"/>
        <v>10983832</v>
      </c>
      <c r="K54" s="239">
        <f t="shared" si="20"/>
        <v>0</v>
      </c>
      <c r="L54" s="270"/>
    </row>
    <row r="55" spans="1:12" ht="25.15" customHeight="1" x14ac:dyDescent="0.25">
      <c r="A55" s="2210" t="s">
        <v>297</v>
      </c>
      <c r="B55" s="2211"/>
      <c r="C55" s="219">
        <v>244</v>
      </c>
      <c r="D55" s="232">
        <f t="shared" ref="D55:D64" si="21">E55+H55+I55+J55</f>
        <v>60000</v>
      </c>
      <c r="E55" s="233">
        <f t="shared" ref="E55:E64" si="22">F55+G55</f>
        <v>60000</v>
      </c>
      <c r="F55" s="232">
        <f>'КФО 4'!H185</f>
        <v>60000</v>
      </c>
      <c r="G55" s="325"/>
      <c r="H55" s="325">
        <f>'КФО 5'!H156</f>
        <v>0</v>
      </c>
      <c r="I55" s="325"/>
      <c r="J55" s="325">
        <f>'КФО 2'!H177</f>
        <v>0</v>
      </c>
      <c r="K55" s="316"/>
    </row>
    <row r="56" spans="1:12" ht="25.15" customHeight="1" x14ac:dyDescent="0.25">
      <c r="A56" s="2210" t="s">
        <v>8</v>
      </c>
      <c r="B56" s="2211"/>
      <c r="C56" s="219">
        <v>244</v>
      </c>
      <c r="D56" s="232">
        <f t="shared" si="21"/>
        <v>0</v>
      </c>
      <c r="E56" s="233">
        <f t="shared" si="22"/>
        <v>0</v>
      </c>
      <c r="F56" s="232">
        <f>'КФО 4'!H194</f>
        <v>0</v>
      </c>
      <c r="G56" s="325"/>
      <c r="H56" s="325">
        <f>'КФО 5'!H165</f>
        <v>0</v>
      </c>
      <c r="I56" s="325"/>
      <c r="J56" s="325">
        <f>'КФО 2'!H186</f>
        <v>0</v>
      </c>
      <c r="K56" s="316"/>
    </row>
    <row r="57" spans="1:12" ht="25.15" customHeight="1" x14ac:dyDescent="0.25">
      <c r="A57" s="2212" t="s">
        <v>296</v>
      </c>
      <c r="B57" s="2213"/>
      <c r="C57" s="1175">
        <v>244</v>
      </c>
      <c r="D57" s="232">
        <f>E57+H57+I57+J57</f>
        <v>261643.69</v>
      </c>
      <c r="E57" s="233">
        <f>F57+G57</f>
        <v>261643.69</v>
      </c>
      <c r="F57" s="232">
        <f>'КФО 4'!H203</f>
        <v>261643.69</v>
      </c>
      <c r="G57" s="325"/>
      <c r="H57" s="325">
        <f>'КФО 5'!H175</f>
        <v>0</v>
      </c>
      <c r="I57" s="325"/>
      <c r="J57" s="325">
        <f>'КФО 2'!H195</f>
        <v>0</v>
      </c>
      <c r="K57" s="316"/>
    </row>
    <row r="58" spans="1:12" ht="25.15" customHeight="1" x14ac:dyDescent="0.25">
      <c r="A58" s="2210" t="s">
        <v>705</v>
      </c>
      <c r="B58" s="2211"/>
      <c r="C58" s="219">
        <v>244</v>
      </c>
      <c r="D58" s="232">
        <f>E58+H58+I58+J58</f>
        <v>0</v>
      </c>
      <c r="E58" s="233">
        <f>F58+G58</f>
        <v>0</v>
      </c>
      <c r="F58" s="233">
        <f>'КФО 4'!H212</f>
        <v>0</v>
      </c>
      <c r="G58" s="865"/>
      <c r="H58" s="865"/>
      <c r="I58" s="865"/>
      <c r="J58" s="865">
        <f>'КФО 2'!H204</f>
        <v>0</v>
      </c>
      <c r="K58" s="221"/>
      <c r="L58" s="306"/>
    </row>
    <row r="59" spans="1:12" ht="25.15" customHeight="1" x14ac:dyDescent="0.25">
      <c r="A59" s="2210" t="s">
        <v>36</v>
      </c>
      <c r="B59" s="2211"/>
      <c r="C59" s="219">
        <v>244</v>
      </c>
      <c r="D59" s="232">
        <f>E59+H59+I59+J59</f>
        <v>1633530.17</v>
      </c>
      <c r="E59" s="233">
        <f t="shared" si="22"/>
        <v>727950.16999999993</v>
      </c>
      <c r="F59" s="232">
        <f>'КФО 4'!H293</f>
        <v>727950.16999999993</v>
      </c>
      <c r="G59" s="325">
        <f>'КФО 4'!H301</f>
        <v>0</v>
      </c>
      <c r="H59" s="325">
        <f>'КФО 5'!H245</f>
        <v>48538</v>
      </c>
      <c r="I59" s="325"/>
      <c r="J59" s="325">
        <f>'КФО 2'!H292</f>
        <v>857042</v>
      </c>
      <c r="K59" s="316"/>
    </row>
    <row r="60" spans="1:12" ht="25.15" customHeight="1" x14ac:dyDescent="0.25">
      <c r="A60" s="2210" t="s">
        <v>10</v>
      </c>
      <c r="B60" s="2211"/>
      <c r="C60" s="219">
        <v>244</v>
      </c>
      <c r="D60" s="232">
        <f t="shared" si="21"/>
        <v>2987836.68</v>
      </c>
      <c r="E60" s="233">
        <f t="shared" si="22"/>
        <v>2585567.6800000002</v>
      </c>
      <c r="F60" s="232">
        <f>'КФО 4'!H363</f>
        <v>2585567.6800000002</v>
      </c>
      <c r="G60" s="325">
        <f>'КФО 4'!H372</f>
        <v>0</v>
      </c>
      <c r="H60" s="325">
        <f>'КФО 5'!H281</f>
        <v>0</v>
      </c>
      <c r="I60" s="325"/>
      <c r="J60" s="325">
        <f>'КФО 2'!H395</f>
        <v>402269</v>
      </c>
      <c r="K60" s="316"/>
    </row>
    <row r="61" spans="1:12" ht="25.15" customHeight="1" x14ac:dyDescent="0.25">
      <c r="A61" s="2210" t="s">
        <v>295</v>
      </c>
      <c r="B61" s="2211"/>
      <c r="C61" s="219">
        <v>244</v>
      </c>
      <c r="D61" s="232">
        <f t="shared" si="21"/>
        <v>0</v>
      </c>
      <c r="E61" s="233">
        <f t="shared" si="22"/>
        <v>0</v>
      </c>
      <c r="F61" s="232">
        <f>'КФО 4'!H386</f>
        <v>0</v>
      </c>
      <c r="G61" s="325"/>
      <c r="H61" s="325">
        <f>'КФО 5'!H294</f>
        <v>0</v>
      </c>
      <c r="I61" s="325"/>
      <c r="J61" s="325">
        <f>'КФО 2'!H408</f>
        <v>0</v>
      </c>
      <c r="K61" s="316"/>
    </row>
    <row r="62" spans="1:12" ht="25.15" customHeight="1" x14ac:dyDescent="0.25">
      <c r="A62" s="2210" t="s">
        <v>294</v>
      </c>
      <c r="B62" s="2211"/>
      <c r="C62" s="219">
        <v>244</v>
      </c>
      <c r="D62" s="232">
        <f t="shared" si="21"/>
        <v>580540</v>
      </c>
      <c r="E62" s="233">
        <f t="shared" si="22"/>
        <v>0</v>
      </c>
      <c r="F62" s="232">
        <f>'КФО 4'!H592</f>
        <v>0</v>
      </c>
      <c r="G62" s="325">
        <f>'КФО 4'!H509</f>
        <v>0</v>
      </c>
      <c r="H62" s="325">
        <f>'КФО 5'!H360</f>
        <v>5200</v>
      </c>
      <c r="I62" s="325"/>
      <c r="J62" s="325">
        <f>'КФО 2'!H530</f>
        <v>575340</v>
      </c>
      <c r="K62" s="316"/>
    </row>
    <row r="63" spans="1:12" ht="25.15" customHeight="1" x14ac:dyDescent="0.25">
      <c r="A63" s="2210" t="s">
        <v>293</v>
      </c>
      <c r="B63" s="2211"/>
      <c r="C63" s="2206">
        <v>244</v>
      </c>
      <c r="D63" s="232">
        <f t="shared" si="21"/>
        <v>18574092.560000002</v>
      </c>
      <c r="E63" s="233">
        <f t="shared" si="22"/>
        <v>9424911.5600000005</v>
      </c>
      <c r="F63" s="232">
        <f>'КФО 4'!H1174</f>
        <v>9424911.5600000005</v>
      </c>
      <c r="G63" s="325">
        <f>'КФО 4'!H1170</f>
        <v>0</v>
      </c>
      <c r="H63" s="325">
        <f>'КФО 5'!H475</f>
        <v>0</v>
      </c>
      <c r="I63" s="325"/>
      <c r="J63" s="325">
        <f>'КФО 2'!H944</f>
        <v>9149181</v>
      </c>
      <c r="K63" s="316"/>
    </row>
    <row r="64" spans="1:12" ht="25.15" customHeight="1" x14ac:dyDescent="0.25">
      <c r="A64" s="2208" t="s">
        <v>292</v>
      </c>
      <c r="B64" s="2209"/>
      <c r="C64" s="2207"/>
      <c r="D64" s="240">
        <f t="shared" si="21"/>
        <v>17466281.560000002</v>
      </c>
      <c r="E64" s="240">
        <f t="shared" si="22"/>
        <v>9424911.5600000005</v>
      </c>
      <c r="F64" s="240">
        <f>'КФО 4'!H938</f>
        <v>9424911.5600000005</v>
      </c>
      <c r="G64" s="240"/>
      <c r="H64" s="240"/>
      <c r="I64" s="240"/>
      <c r="J64" s="240">
        <f>'КФО 2'!H942</f>
        <v>8041370</v>
      </c>
      <c r="K64" s="317"/>
    </row>
    <row r="65" spans="1:12" ht="23.65" customHeight="1" x14ac:dyDescent="0.25">
      <c r="A65" s="2214" t="s">
        <v>504</v>
      </c>
      <c r="B65" s="2215"/>
      <c r="C65" s="1187">
        <v>247</v>
      </c>
      <c r="D65" s="473">
        <f t="shared" ref="D65" si="23">E65+H65+I65+J65</f>
        <v>3879549.4999999995</v>
      </c>
      <c r="E65" s="473">
        <f t="shared" ref="E65" si="24">F65+G65</f>
        <v>3879549.4999999995</v>
      </c>
      <c r="F65" s="473">
        <f>'КФО 4'!H153</f>
        <v>3879549.4999999995</v>
      </c>
      <c r="G65" s="474"/>
      <c r="H65" s="474"/>
      <c r="I65" s="474"/>
      <c r="J65" s="474">
        <f>'КФО 2'!H160</f>
        <v>0</v>
      </c>
      <c r="K65" s="475"/>
      <c r="L65" s="306">
        <f>D65-ПРОВЕРКА!H25</f>
        <v>0</v>
      </c>
    </row>
    <row r="66" spans="1:12" ht="23.65" customHeight="1" x14ac:dyDescent="0.25">
      <c r="A66" s="2216" t="s">
        <v>948</v>
      </c>
      <c r="B66" s="2217"/>
      <c r="C66" s="327"/>
      <c r="D66" s="231">
        <f>E66+H66+I66+J66</f>
        <v>4141193.1899999995</v>
      </c>
      <c r="E66" s="231">
        <f>F66+G66</f>
        <v>4141193.1899999995</v>
      </c>
      <c r="F66" s="231">
        <f>F57+F65</f>
        <v>4141193.1899999995</v>
      </c>
      <c r="G66" s="231">
        <f>G57+G65</f>
        <v>0</v>
      </c>
      <c r="H66" s="231">
        <f>H57+H65</f>
        <v>0</v>
      </c>
      <c r="I66" s="231">
        <f>I57+I65</f>
        <v>0</v>
      </c>
      <c r="J66" s="231">
        <f>J57+J65</f>
        <v>0</v>
      </c>
      <c r="K66" s="760"/>
      <c r="L66" s="306"/>
    </row>
    <row r="67" spans="1:12" ht="26.45" customHeight="1" x14ac:dyDescent="0.4">
      <c r="A67" s="2275" t="s">
        <v>528</v>
      </c>
      <c r="B67" s="2275"/>
      <c r="C67" s="2275"/>
      <c r="D67" s="535"/>
      <c r="E67" s="2205" t="s">
        <v>960</v>
      </c>
      <c r="F67" s="2205"/>
      <c r="G67" s="503"/>
      <c r="H67" s="503"/>
      <c r="I67" s="49"/>
      <c r="J67" s="49"/>
      <c r="K67" s="49"/>
    </row>
    <row r="68" spans="1:12" ht="20.85" customHeight="1" x14ac:dyDescent="0.25">
      <c r="A68" s="1632"/>
      <c r="B68" s="1632"/>
      <c r="C68" s="49"/>
      <c r="D68" s="866" t="s">
        <v>76</v>
      </c>
      <c r="E68" s="2273" t="s">
        <v>377</v>
      </c>
      <c r="F68" s="2273"/>
      <c r="G68" s="37"/>
      <c r="H68" s="37"/>
      <c r="I68" s="49"/>
      <c r="J68" s="49"/>
      <c r="K68" s="49"/>
    </row>
    <row r="69" spans="1:12" ht="20.25" x14ac:dyDescent="0.3">
      <c r="B69" s="216"/>
    </row>
    <row r="70" spans="1:12" ht="31.7" customHeight="1" x14ac:dyDescent="0.25">
      <c r="B70" s="1190" t="s">
        <v>634</v>
      </c>
      <c r="C70" s="1191"/>
      <c r="D70" s="1192">
        <f>D63-D64</f>
        <v>1107811</v>
      </c>
      <c r="E70" s="1192">
        <f>E63-E64</f>
        <v>0</v>
      </c>
      <c r="F70" s="1192">
        <f t="shared" ref="F70:I70" si="25">F63-F64</f>
        <v>0</v>
      </c>
      <c r="G70" s="1192">
        <f t="shared" si="25"/>
        <v>0</v>
      </c>
      <c r="H70" s="1192">
        <f t="shared" si="25"/>
        <v>0</v>
      </c>
      <c r="I70" s="1192">
        <f t="shared" si="25"/>
        <v>0</v>
      </c>
      <c r="J70" s="1192">
        <f>J63-J64</f>
        <v>1107811</v>
      </c>
    </row>
    <row r="71" spans="1:12" ht="31.7" customHeight="1" x14ac:dyDescent="0.35">
      <c r="A71" s="1035"/>
      <c r="B71" s="1193"/>
      <c r="C71" s="1191"/>
      <c r="D71" s="1194">
        <f>D70-F80-G80-J80</f>
        <v>0</v>
      </c>
      <c r="E71" s="1195"/>
      <c r="F71" s="1195"/>
      <c r="G71" s="1195"/>
      <c r="H71" s="1195"/>
      <c r="I71" s="1195"/>
      <c r="J71" s="1195"/>
    </row>
    <row r="72" spans="1:12" ht="18.75" x14ac:dyDescent="0.3">
      <c r="A72" s="924"/>
      <c r="B72" s="924"/>
      <c r="D72" s="926"/>
      <c r="E72" s="1173" t="s">
        <v>949</v>
      </c>
      <c r="F72" s="1173" t="s">
        <v>778</v>
      </c>
      <c r="G72" s="1173" t="s">
        <v>777</v>
      </c>
      <c r="H72" s="1189"/>
      <c r="I72" s="1189"/>
      <c r="J72" s="1173" t="s">
        <v>486</v>
      </c>
    </row>
    <row r="73" spans="1:12" ht="20.25" customHeight="1" x14ac:dyDescent="0.3">
      <c r="A73" s="924"/>
      <c r="B73" s="924"/>
      <c r="D73" s="926"/>
      <c r="E73" s="793" t="s">
        <v>773</v>
      </c>
      <c r="F73" s="1172">
        <f>'КФО 4'!H1175</f>
        <v>0</v>
      </c>
      <c r="G73" s="1172">
        <f>'КФО 4'!H1171</f>
        <v>0</v>
      </c>
      <c r="H73" s="928"/>
      <c r="I73" s="928"/>
      <c r="J73" s="1172">
        <f>'КФО 2'!H945</f>
        <v>150000</v>
      </c>
    </row>
    <row r="74" spans="1:12" ht="20.25" customHeight="1" x14ac:dyDescent="0.3">
      <c r="A74" s="924"/>
      <c r="B74" s="924"/>
      <c r="D74" s="926"/>
      <c r="E74" s="1065" t="s">
        <v>774</v>
      </c>
      <c r="F74" s="1173">
        <f>'КФО 4'!H1176</f>
        <v>9424911.5600000005</v>
      </c>
      <c r="G74" s="927"/>
      <c r="H74" s="928"/>
      <c r="I74" s="928"/>
      <c r="J74" s="1174">
        <f>'КФО 2'!H946</f>
        <v>8041370</v>
      </c>
    </row>
    <row r="75" spans="1:12" s="924" customFormat="1" ht="20.25" customHeight="1" x14ac:dyDescent="0.3">
      <c r="D75" s="793"/>
      <c r="E75" s="793" t="s">
        <v>769</v>
      </c>
      <c r="F75" s="937">
        <f>'КФО 4'!H1177</f>
        <v>0</v>
      </c>
      <c r="G75" s="937"/>
      <c r="H75" s="299"/>
      <c r="I75" s="938"/>
      <c r="J75" s="937">
        <f>'КФО 2'!H947</f>
        <v>296911</v>
      </c>
      <c r="K75" s="925"/>
    </row>
    <row r="76" spans="1:12" s="924" customFormat="1" ht="20.25" customHeight="1" x14ac:dyDescent="0.3">
      <c r="D76" s="793"/>
      <c r="E76" s="793" t="s">
        <v>770</v>
      </c>
      <c r="F76" s="937">
        <f>'КФО 4'!H1178</f>
        <v>0</v>
      </c>
      <c r="G76" s="937">
        <f>'КФО 4'!H1172</f>
        <v>0</v>
      </c>
      <c r="H76" s="299"/>
      <c r="I76" s="939"/>
      <c r="J76" s="937">
        <f>'КФО 2'!H948</f>
        <v>110000</v>
      </c>
      <c r="K76" s="925"/>
    </row>
    <row r="77" spans="1:12" s="924" customFormat="1" ht="20.25" customHeight="1" x14ac:dyDescent="0.3">
      <c r="D77" s="793"/>
      <c r="E77" s="793" t="s">
        <v>771</v>
      </c>
      <c r="F77" s="937">
        <f>'КФО 4'!H1179</f>
        <v>0</v>
      </c>
      <c r="G77" s="937">
        <f>'КФО 4'!H1173</f>
        <v>0</v>
      </c>
      <c r="H77" s="299"/>
      <c r="I77" s="938"/>
      <c r="J77" s="937">
        <f>'КФО 2'!H949</f>
        <v>550900</v>
      </c>
      <c r="K77" s="925"/>
    </row>
    <row r="78" spans="1:12" s="924" customFormat="1" ht="20.25" customHeight="1" x14ac:dyDescent="0.3">
      <c r="D78" s="793"/>
      <c r="E78" s="793" t="s">
        <v>772</v>
      </c>
      <c r="F78" s="937">
        <f>'КФО 4'!H1180</f>
        <v>0</v>
      </c>
      <c r="G78" s="937"/>
      <c r="H78" s="299"/>
      <c r="I78" s="938"/>
      <c r="J78" s="937">
        <f>'КФО 2'!H950</f>
        <v>0</v>
      </c>
      <c r="K78" s="925"/>
    </row>
    <row r="79" spans="1:12" s="924" customFormat="1" ht="20.25" customHeight="1" thickBot="1" x14ac:dyDescent="0.35">
      <c r="D79" s="793"/>
      <c r="E79" s="793" t="s">
        <v>882</v>
      </c>
      <c r="F79" s="937">
        <f>'КФО 4'!H1181</f>
        <v>0</v>
      </c>
      <c r="G79" s="937"/>
      <c r="H79" s="299"/>
      <c r="I79" s="938"/>
      <c r="J79" s="937">
        <f>'КФО 2'!H951</f>
        <v>0</v>
      </c>
      <c r="K79" s="925"/>
    </row>
    <row r="80" spans="1:12" s="924" customFormat="1" ht="20.25" customHeight="1" x14ac:dyDescent="0.3">
      <c r="D80" s="929"/>
      <c r="E80" s="1196" t="s">
        <v>775</v>
      </c>
      <c r="F80" s="930">
        <f>F73+F75+F76+F77+F78+F79</f>
        <v>0</v>
      </c>
      <c r="G80" s="930">
        <f>G73+G75+G76+G77+G78+G79</f>
        <v>0</v>
      </c>
      <c r="H80" s="932"/>
      <c r="I80" s="931"/>
      <c r="J80" s="930">
        <f>J73+J75+J76+J77+J78+J79</f>
        <v>1107811</v>
      </c>
    </row>
    <row r="81" spans="4:24" s="924" customFormat="1" ht="20.25" customHeight="1" thickBot="1" x14ac:dyDescent="0.35">
      <c r="D81" s="933"/>
      <c r="E81" s="933" t="s">
        <v>776</v>
      </c>
      <c r="F81" s="934">
        <f>SUM(F73:F79)</f>
        <v>9424911.5600000005</v>
      </c>
      <c r="G81" s="934">
        <f>SUM(G73:G79)</f>
        <v>0</v>
      </c>
      <c r="H81" s="936"/>
      <c r="I81" s="935"/>
      <c r="J81" s="934">
        <f>SUM(J73:J79)</f>
        <v>9149181</v>
      </c>
    </row>
    <row r="82" spans="4:24" ht="20.25" customHeight="1" x14ac:dyDescent="0.25">
      <c r="F82" s="667">
        <f>F81-F63</f>
        <v>0</v>
      </c>
      <c r="G82" s="667">
        <f>G81-G63</f>
        <v>0</v>
      </c>
      <c r="H82" s="58"/>
      <c r="J82" s="667">
        <f>J81-J63</f>
        <v>0</v>
      </c>
    </row>
    <row r="83" spans="4:24" ht="20.25" customHeight="1" x14ac:dyDescent="0.3">
      <c r="E83" s="1339" t="s">
        <v>1097</v>
      </c>
      <c r="F83" s="1338" t="s">
        <v>1098</v>
      </c>
      <c r="G83" s="1338" t="s">
        <v>1099</v>
      </c>
      <c r="H83" s="926"/>
      <c r="I83" s="961"/>
      <c r="J83" s="1340" t="s">
        <v>1100</v>
      </c>
      <c r="L83" s="1339" t="s">
        <v>1097</v>
      </c>
      <c r="M83" s="1338" t="s">
        <v>1098</v>
      </c>
      <c r="N83" s="1338" t="s">
        <v>1099</v>
      </c>
      <c r="O83" s="926"/>
      <c r="P83" s="961"/>
      <c r="Q83" s="1340" t="s">
        <v>1100</v>
      </c>
      <c r="R83"/>
      <c r="S83" s="1339" t="s">
        <v>1097</v>
      </c>
      <c r="T83" s="1338" t="s">
        <v>1098</v>
      </c>
      <c r="U83" s="1338" t="s">
        <v>1099</v>
      </c>
      <c r="V83" s="926"/>
      <c r="W83" s="961"/>
      <c r="X83" s="1340" t="s">
        <v>1100</v>
      </c>
    </row>
    <row r="84" spans="4:24" ht="20.25" customHeight="1" x14ac:dyDescent="0.25">
      <c r="E84" s="1464">
        <f>D12</f>
        <v>2026</v>
      </c>
      <c r="F84" s="1050">
        <f>F27/1000</f>
        <v>29286.939640000001</v>
      </c>
      <c r="G84" s="1050">
        <f>G27/1000</f>
        <v>0</v>
      </c>
      <c r="H84" s="1465">
        <f>F84-(F15/1000)</f>
        <v>0</v>
      </c>
      <c r="I84" s="961"/>
      <c r="J84" s="1341">
        <f>J27/1000</f>
        <v>17510.525000000001</v>
      </c>
      <c r="L84" s="1469">
        <f>'ПЕЧАТЬ СВОД 2027'!E84</f>
        <v>2027</v>
      </c>
      <c r="M84" s="1471">
        <f>'ПЕЧАТЬ СВОД 2027'!F84</f>
        <v>29236.022949999999</v>
      </c>
      <c r="N84" s="1471">
        <f>'ПЕЧАТЬ СВОД 2027'!G84</f>
        <v>0</v>
      </c>
      <c r="O84" s="1471">
        <f>'ПЕЧАТЬ СВОД 2027'!H84</f>
        <v>0</v>
      </c>
      <c r="P84" s="1471"/>
      <c r="Q84" s="1471">
        <f>'ПЕЧАТЬ СВОД 2027'!J84</f>
        <v>17441.118999999999</v>
      </c>
      <c r="R84"/>
      <c r="S84" s="1464">
        <f>'ПЕЧАТЬ СВОД 2028'!E84</f>
        <v>2028</v>
      </c>
      <c r="T84" s="1471">
        <f>'ПЕЧАТЬ СВОД 2028'!F84</f>
        <v>29305.800059999998</v>
      </c>
      <c r="U84" s="1471">
        <f>'ПЕЧАТЬ СВОД 2028'!G84</f>
        <v>0</v>
      </c>
      <c r="V84" s="1471">
        <f>'ПЕЧАТЬ СВОД 2028'!H84</f>
        <v>0</v>
      </c>
      <c r="W84" s="1471"/>
      <c r="X84" s="1471">
        <f>'ПЕЧАТЬ СВОД 2028'!J84</f>
        <v>17482.170999999998</v>
      </c>
    </row>
    <row r="85" spans="4:24" ht="20.25" customHeight="1" x14ac:dyDescent="0.25">
      <c r="E85" s="1466" t="s">
        <v>856</v>
      </c>
      <c r="F85" s="1051">
        <f>F29/1000</f>
        <v>11632.770039999999</v>
      </c>
      <c r="G85" s="1051">
        <f>G29/1000</f>
        <v>0</v>
      </c>
      <c r="H85" s="961"/>
      <c r="I85" s="961"/>
      <c r="J85" s="1342">
        <f>J29/1000</f>
        <v>6441.7749999999996</v>
      </c>
      <c r="L85" s="1466" t="s">
        <v>856</v>
      </c>
      <c r="M85" s="1472">
        <f>'ПЕЧАТЬ СВОД 2027'!F85</f>
        <v>11632.770039999999</v>
      </c>
      <c r="N85" s="1472">
        <f>'ПЕЧАТЬ СВОД 2027'!G85</f>
        <v>0</v>
      </c>
      <c r="O85" s="1472"/>
      <c r="P85" s="1472"/>
      <c r="Q85" s="1472">
        <f>'ПЕЧАТЬ СВОД 2027'!J85</f>
        <v>6838.8069999999998</v>
      </c>
      <c r="R85"/>
      <c r="S85" s="1466" t="s">
        <v>856</v>
      </c>
      <c r="T85" s="1472">
        <f>'ПЕЧАТЬ СВОД 2028'!F85</f>
        <v>11632.770039999999</v>
      </c>
      <c r="U85" s="1472">
        <f>'ПЕЧАТЬ СВОД 2028'!G85</f>
        <v>0</v>
      </c>
      <c r="V85" s="1472"/>
      <c r="W85" s="1472"/>
      <c r="X85" s="1472">
        <f>'ПЕЧАТЬ СВОД 2028'!J85</f>
        <v>6838.8069999999998</v>
      </c>
    </row>
    <row r="86" spans="4:24" ht="20.25" customHeight="1" x14ac:dyDescent="0.25">
      <c r="E86" s="1467" t="s">
        <v>859</v>
      </c>
      <c r="F86" s="1051">
        <f>F66/1000</f>
        <v>4141.193189999999</v>
      </c>
      <c r="G86" s="1051">
        <f>G66/1000</f>
        <v>0</v>
      </c>
      <c r="H86" s="961"/>
      <c r="I86" s="961"/>
      <c r="J86" s="1342">
        <f>J66/1000</f>
        <v>0</v>
      </c>
      <c r="L86" s="1467" t="s">
        <v>859</v>
      </c>
      <c r="M86" s="1472">
        <f>'ПЕЧАТЬ СВОД 2027'!F86</f>
        <v>4223.9298600000002</v>
      </c>
      <c r="N86" s="1472">
        <f>'ПЕЧАТЬ СВОД 2027'!G86</f>
        <v>0</v>
      </c>
      <c r="O86" s="1472"/>
      <c r="P86" s="1472"/>
      <c r="Q86" s="1472">
        <f>'ПЕЧАТЬ СВОД 2027'!J86</f>
        <v>0</v>
      </c>
      <c r="R86"/>
      <c r="S86" s="1467" t="s">
        <v>859</v>
      </c>
      <c r="T86" s="1472">
        <f>'ПЕЧАТЬ СВОД 2028'!F86</f>
        <v>4293.7069700000002</v>
      </c>
      <c r="U86" s="1472">
        <f>'ПЕЧАТЬ СВОД 2028'!G86</f>
        <v>0</v>
      </c>
      <c r="V86" s="1472"/>
      <c r="W86" s="1472"/>
      <c r="X86" s="1472">
        <f>'ПЕЧАТЬ СВОД 2028'!J86</f>
        <v>0</v>
      </c>
    </row>
    <row r="87" spans="4:24" ht="20.25" customHeight="1" x14ac:dyDescent="0.25">
      <c r="E87" s="1467" t="s">
        <v>857</v>
      </c>
      <c r="F87" s="1051">
        <f>F64/1000</f>
        <v>9424.9115600000005</v>
      </c>
      <c r="G87" s="1051">
        <f>G64/1000</f>
        <v>0</v>
      </c>
      <c r="H87" s="961"/>
      <c r="I87" s="961"/>
      <c r="J87" s="1342">
        <f>J64/1000</f>
        <v>8041.37</v>
      </c>
      <c r="L87" s="1467" t="s">
        <v>857</v>
      </c>
      <c r="M87" s="1472">
        <f>'ПЕЧАТЬ СВОД 2027'!F87</f>
        <v>9424.9115600000005</v>
      </c>
      <c r="N87" s="1472">
        <f>'ПЕЧАТЬ СВОД 2027'!G87</f>
        <v>0</v>
      </c>
      <c r="O87" s="1472"/>
      <c r="P87" s="1472"/>
      <c r="Q87" s="1472">
        <f>'ПЕЧАТЬ СВОД 2027'!J87</f>
        <v>8041.37</v>
      </c>
      <c r="R87"/>
      <c r="S87" s="1467" t="s">
        <v>857</v>
      </c>
      <c r="T87" s="1472">
        <f>'ПЕЧАТЬ СВОД 2028'!F87</f>
        <v>9424.9115600000005</v>
      </c>
      <c r="U87" s="1472">
        <f>'ПЕЧАТЬ СВОД 2028'!G87</f>
        <v>0</v>
      </c>
      <c r="V87" s="1472"/>
      <c r="W87" s="1472"/>
      <c r="X87" s="1472">
        <f>'ПЕЧАТЬ СВОД 2028'!J87</f>
        <v>8041.37</v>
      </c>
    </row>
    <row r="88" spans="4:24" ht="20.25" customHeight="1" x14ac:dyDescent="0.25">
      <c r="E88" s="1468" t="s">
        <v>858</v>
      </c>
      <c r="F88" s="1197">
        <f>F84-(F85+F86+F87)</f>
        <v>4088.0648500000025</v>
      </c>
      <c r="G88" s="1197">
        <f>G84-(G85+G86+G87)</f>
        <v>0</v>
      </c>
      <c r="H88" s="961"/>
      <c r="I88" s="961"/>
      <c r="J88" s="1343">
        <f>J84-(J85+J86+J87)</f>
        <v>3027.380000000001</v>
      </c>
      <c r="L88" s="1468" t="s">
        <v>858</v>
      </c>
      <c r="M88" s="1471">
        <f>'ПЕЧАТЬ СВОД 2027'!F88</f>
        <v>3954.4114899999986</v>
      </c>
      <c r="N88" s="1471">
        <f>'ПЕЧАТЬ СВОД 2027'!G88</f>
        <v>0</v>
      </c>
      <c r="O88" s="1471"/>
      <c r="P88" s="1471"/>
      <c r="Q88" s="1471">
        <f>'ПЕЧАТЬ СВОД 2027'!J88</f>
        <v>2560.9419999999991</v>
      </c>
      <c r="R88"/>
      <c r="S88" s="1468" t="s">
        <v>858</v>
      </c>
      <c r="T88" s="1471">
        <f>'ПЕЧАТЬ СВОД 2028'!F88</f>
        <v>3954.4114899999986</v>
      </c>
      <c r="U88" s="1471">
        <f>'ПЕЧАТЬ СВОД 2028'!G88</f>
        <v>0</v>
      </c>
      <c r="V88" s="1471"/>
      <c r="W88" s="1471"/>
      <c r="X88" s="1471">
        <f>'ПЕЧАТЬ СВОД 2028'!J88</f>
        <v>2601.9939999999988</v>
      </c>
    </row>
    <row r="89" spans="4:24" ht="20.25" customHeight="1" x14ac:dyDescent="0.25">
      <c r="E89" s="1474" t="s">
        <v>1101</v>
      </c>
      <c r="F89" s="1475">
        <f>F26/1000</f>
        <v>0</v>
      </c>
      <c r="G89" s="1475">
        <f t="shared" ref="G89:J89" si="26">G26/1000</f>
        <v>0</v>
      </c>
      <c r="H89" s="1475">
        <f t="shared" si="26"/>
        <v>0</v>
      </c>
      <c r="I89" s="1475">
        <f t="shared" si="26"/>
        <v>0</v>
      </c>
      <c r="J89" s="1475">
        <f t="shared" si="26"/>
        <v>0</v>
      </c>
      <c r="L89" s="1473"/>
      <c r="M89" s="1051"/>
      <c r="N89" s="1051"/>
      <c r="O89" s="1051"/>
      <c r="P89" s="1051"/>
      <c r="Q89" s="1051"/>
      <c r="R89"/>
      <c r="S89" s="1473"/>
      <c r="T89" s="1051"/>
      <c r="U89" s="1051"/>
      <c r="V89" s="1051"/>
      <c r="W89" s="1051"/>
      <c r="X89" s="1051"/>
    </row>
    <row r="90" spans="4:24" ht="20.25" customHeight="1" x14ac:dyDescent="0.25"/>
    <row r="91" spans="4:24" ht="20.25" customHeight="1" x14ac:dyDescent="0.25"/>
    <row r="92" spans="4:24" ht="20.25" customHeight="1" x14ac:dyDescent="0.25"/>
    <row r="93" spans="4:24" ht="20.25" customHeight="1" x14ac:dyDescent="0.25"/>
    <row r="94" spans="4:24" ht="20.25" hidden="1" customHeight="1" x14ac:dyDescent="0.25"/>
    <row r="95" spans="4:24" ht="20.25" hidden="1" customHeight="1" x14ac:dyDescent="0.25"/>
    <row r="96" spans="4:24" ht="20.25" hidden="1" customHeight="1" x14ac:dyDescent="0.25"/>
    <row r="97" spans="5:11" hidden="1" x14ac:dyDescent="0.25"/>
    <row r="98" spans="5:11" hidden="1" x14ac:dyDescent="0.25"/>
    <row r="99" spans="5:11" ht="18" hidden="1" customHeight="1" x14ac:dyDescent="0.25"/>
    <row r="100" spans="5:11" ht="18" hidden="1" customHeight="1" x14ac:dyDescent="0.25"/>
    <row r="101" spans="5:11" ht="18" hidden="1" customHeight="1" x14ac:dyDescent="0.25"/>
    <row r="102" spans="5:11" ht="18" hidden="1" customHeight="1" x14ac:dyDescent="0.25"/>
    <row r="103" spans="5:11" ht="18" hidden="1" customHeight="1" x14ac:dyDescent="0.25"/>
    <row r="104" spans="5:11" ht="18" hidden="1" customHeight="1" x14ac:dyDescent="0.25"/>
    <row r="105" spans="5:11" ht="18" hidden="1" customHeight="1" x14ac:dyDescent="0.25"/>
    <row r="106" spans="5:11" ht="18" hidden="1" customHeight="1" x14ac:dyDescent="0.25"/>
    <row r="107" spans="5:11" ht="18" customHeight="1" x14ac:dyDescent="0.25"/>
    <row r="108" spans="5:11" ht="18" customHeight="1" x14ac:dyDescent="0.25"/>
    <row r="109" spans="5:11" ht="18" customHeight="1" x14ac:dyDescent="0.25">
      <c r="E109" s="291" t="s">
        <v>0</v>
      </c>
      <c r="F109" s="291" t="s">
        <v>945</v>
      </c>
      <c r="G109" s="291" t="s">
        <v>947</v>
      </c>
      <c r="H109"/>
      <c r="I109"/>
      <c r="J109" s="291" t="s">
        <v>696</v>
      </c>
      <c r="K109" s="291" t="s">
        <v>0</v>
      </c>
    </row>
    <row r="110" spans="5:11" ht="18" customHeight="1" x14ac:dyDescent="0.25">
      <c r="E110" s="1184">
        <v>211</v>
      </c>
      <c r="F110" s="299">
        <f>F30</f>
        <v>8934539.0399999991</v>
      </c>
      <c r="G110" s="299">
        <f>G30</f>
        <v>0</v>
      </c>
      <c r="H110"/>
      <c r="I110"/>
      <c r="J110" s="299">
        <f>J30</f>
        <v>4947600</v>
      </c>
      <c r="K110" s="1184">
        <v>211</v>
      </c>
    </row>
    <row r="111" spans="5:11" ht="18" customHeight="1" x14ac:dyDescent="0.25">
      <c r="E111" s="1184">
        <v>213</v>
      </c>
      <c r="F111" s="299">
        <f>F31</f>
        <v>2698231</v>
      </c>
      <c r="G111" s="299">
        <f>G31</f>
        <v>0</v>
      </c>
      <c r="H111"/>
      <c r="I111"/>
      <c r="J111" s="299">
        <f>J31</f>
        <v>1494175</v>
      </c>
      <c r="K111" s="1184">
        <v>213</v>
      </c>
    </row>
    <row r="112" spans="5:11" ht="18" customHeight="1" x14ac:dyDescent="0.25">
      <c r="E112" s="1185" t="s">
        <v>678</v>
      </c>
      <c r="F112" s="1186"/>
      <c r="G112" s="1186"/>
      <c r="H112"/>
      <c r="I112"/>
      <c r="J112" s="1186"/>
      <c r="K112" s="1185" t="s">
        <v>678</v>
      </c>
    </row>
    <row r="113" spans="5:11" ht="18" customHeight="1" x14ac:dyDescent="0.25">
      <c r="E113" s="1185" t="s">
        <v>683</v>
      </c>
      <c r="F113" s="299">
        <f>F44</f>
        <v>714547</v>
      </c>
      <c r="G113" s="299">
        <f>G44</f>
        <v>0</v>
      </c>
      <c r="H113"/>
      <c r="I113"/>
      <c r="J113" s="299">
        <f>J44</f>
        <v>84918</v>
      </c>
      <c r="K113" s="1185" t="s">
        <v>683</v>
      </c>
    </row>
    <row r="114" spans="5:11" ht="18" customHeight="1" x14ac:dyDescent="0.25">
      <c r="E114" s="1185">
        <v>221</v>
      </c>
      <c r="F114" s="299">
        <f t="shared" ref="F114:G116" si="27">F55</f>
        <v>60000</v>
      </c>
      <c r="G114" s="299">
        <f t="shared" si="27"/>
        <v>0</v>
      </c>
      <c r="H114"/>
      <c r="I114"/>
      <c r="J114" s="299">
        <f>J55</f>
        <v>0</v>
      </c>
      <c r="K114" s="1185">
        <v>221</v>
      </c>
    </row>
    <row r="115" spans="5:11" ht="18" customHeight="1" x14ac:dyDescent="0.25">
      <c r="E115" s="1185">
        <v>222</v>
      </c>
      <c r="F115" s="299">
        <f t="shared" si="27"/>
        <v>0</v>
      </c>
      <c r="G115" s="299">
        <f t="shared" si="27"/>
        <v>0</v>
      </c>
      <c r="H115"/>
      <c r="I115"/>
      <c r="J115" s="299">
        <f>J56</f>
        <v>0</v>
      </c>
      <c r="K115" s="1185">
        <v>222</v>
      </c>
    </row>
    <row r="116" spans="5:11" ht="18" customHeight="1" x14ac:dyDescent="0.25">
      <c r="E116" s="1185" t="s">
        <v>946</v>
      </c>
      <c r="F116" s="299">
        <f t="shared" si="27"/>
        <v>261643.69</v>
      </c>
      <c r="G116" s="299">
        <f t="shared" si="27"/>
        <v>0</v>
      </c>
      <c r="H116"/>
      <c r="I116"/>
      <c r="J116" s="299">
        <f>J57</f>
        <v>0</v>
      </c>
      <c r="K116" s="1185" t="s">
        <v>946</v>
      </c>
    </row>
    <row r="117" spans="5:11" ht="18" customHeight="1" x14ac:dyDescent="0.25">
      <c r="E117" s="1198" t="s">
        <v>686</v>
      </c>
      <c r="F117" s="299">
        <f>F65</f>
        <v>3879549.4999999995</v>
      </c>
      <c r="G117" s="299">
        <f>G65</f>
        <v>0</v>
      </c>
      <c r="H117"/>
      <c r="I117"/>
      <c r="J117" s="299">
        <f>J65</f>
        <v>0</v>
      </c>
      <c r="K117" s="1198" t="s">
        <v>686</v>
      </c>
    </row>
    <row r="118" spans="5:11" ht="18" customHeight="1" x14ac:dyDescent="0.25">
      <c r="E118" s="1185">
        <v>224</v>
      </c>
      <c r="F118" s="299">
        <f t="shared" ref="F118:G118" si="28">F58</f>
        <v>0</v>
      </c>
      <c r="G118" s="299">
        <f t="shared" si="28"/>
        <v>0</v>
      </c>
      <c r="H118"/>
      <c r="I118"/>
      <c r="J118" s="299">
        <f>J58</f>
        <v>0</v>
      </c>
      <c r="K118" s="1185">
        <v>224</v>
      </c>
    </row>
    <row r="119" spans="5:11" ht="18" customHeight="1" x14ac:dyDescent="0.25">
      <c r="E119" s="1185">
        <v>225</v>
      </c>
      <c r="F119" s="299">
        <f t="shared" ref="F119:G122" si="29">F59</f>
        <v>727950.16999999993</v>
      </c>
      <c r="G119" s="299">
        <f t="shared" si="29"/>
        <v>0</v>
      </c>
      <c r="H119"/>
      <c r="I119"/>
      <c r="J119" s="299">
        <f t="shared" ref="J119:J122" si="30">J59</f>
        <v>857042</v>
      </c>
      <c r="K119" s="1185">
        <v>225</v>
      </c>
    </row>
    <row r="120" spans="5:11" ht="18" customHeight="1" x14ac:dyDescent="0.25">
      <c r="E120" s="1185">
        <v>226</v>
      </c>
      <c r="F120" s="299">
        <f t="shared" si="29"/>
        <v>2585567.6800000002</v>
      </c>
      <c r="G120" s="299">
        <f t="shared" si="29"/>
        <v>0</v>
      </c>
      <c r="H120"/>
      <c r="I120"/>
      <c r="J120" s="299">
        <f t="shared" si="30"/>
        <v>402269</v>
      </c>
      <c r="K120" s="1185">
        <v>226</v>
      </c>
    </row>
    <row r="121" spans="5:11" ht="18" customHeight="1" x14ac:dyDescent="0.25">
      <c r="E121" s="1185">
        <v>290</v>
      </c>
      <c r="F121" s="299">
        <f t="shared" si="29"/>
        <v>0</v>
      </c>
      <c r="G121" s="299">
        <f t="shared" si="29"/>
        <v>0</v>
      </c>
      <c r="H121"/>
      <c r="I121"/>
      <c r="J121" s="299">
        <f t="shared" si="30"/>
        <v>0</v>
      </c>
      <c r="K121" s="1185">
        <v>290</v>
      </c>
    </row>
    <row r="122" spans="5:11" ht="18" customHeight="1" x14ac:dyDescent="0.25">
      <c r="E122" s="1185">
        <v>310</v>
      </c>
      <c r="F122" s="299">
        <f t="shared" si="29"/>
        <v>0</v>
      </c>
      <c r="G122" s="299">
        <f t="shared" si="29"/>
        <v>0</v>
      </c>
      <c r="H122"/>
      <c r="I122"/>
      <c r="J122" s="299">
        <f t="shared" si="30"/>
        <v>575340</v>
      </c>
      <c r="K122" s="1185">
        <v>310</v>
      </c>
    </row>
    <row r="123" spans="5:11" ht="18" customHeight="1" x14ac:dyDescent="0.25">
      <c r="E123" s="1185">
        <v>341</v>
      </c>
      <c r="F123" s="299">
        <f>F73</f>
        <v>0</v>
      </c>
      <c r="G123" s="299">
        <f>G73</f>
        <v>0</v>
      </c>
      <c r="H123"/>
      <c r="I123"/>
      <c r="J123" s="299">
        <f>J73</f>
        <v>150000</v>
      </c>
      <c r="K123" s="1185">
        <v>341</v>
      </c>
    </row>
    <row r="124" spans="5:11" ht="18" customHeight="1" x14ac:dyDescent="0.25">
      <c r="E124" s="1184">
        <v>342</v>
      </c>
      <c r="F124" s="299">
        <f t="shared" ref="F124:G129" si="31">F74</f>
        <v>9424911.5600000005</v>
      </c>
      <c r="G124" s="299">
        <f t="shared" si="31"/>
        <v>0</v>
      </c>
      <c r="H124"/>
      <c r="I124"/>
      <c r="J124" s="299">
        <f t="shared" ref="J124:J129" si="32">J74</f>
        <v>8041370</v>
      </c>
      <c r="K124" s="1184">
        <v>342</v>
      </c>
    </row>
    <row r="125" spans="5:11" ht="18" customHeight="1" x14ac:dyDescent="0.25">
      <c r="E125" s="1184">
        <v>344</v>
      </c>
      <c r="F125" s="299">
        <f t="shared" si="31"/>
        <v>0</v>
      </c>
      <c r="G125" s="299">
        <f t="shared" si="31"/>
        <v>0</v>
      </c>
      <c r="H125"/>
      <c r="I125"/>
      <c r="J125" s="299">
        <f t="shared" si="32"/>
        <v>296911</v>
      </c>
      <c r="K125" s="1184">
        <v>344</v>
      </c>
    </row>
    <row r="126" spans="5:11" ht="18" customHeight="1" x14ac:dyDescent="0.25">
      <c r="E126" s="1184">
        <v>345</v>
      </c>
      <c r="F126" s="299">
        <f t="shared" si="31"/>
        <v>0</v>
      </c>
      <c r="G126" s="299">
        <f t="shared" si="31"/>
        <v>0</v>
      </c>
      <c r="H126"/>
      <c r="I126"/>
      <c r="J126" s="299">
        <f t="shared" si="32"/>
        <v>110000</v>
      </c>
      <c r="K126" s="1184">
        <v>345</v>
      </c>
    </row>
    <row r="127" spans="5:11" ht="18" customHeight="1" x14ac:dyDescent="0.25">
      <c r="E127" s="1184">
        <v>346</v>
      </c>
      <c r="F127" s="299">
        <f t="shared" si="31"/>
        <v>0</v>
      </c>
      <c r="G127" s="299">
        <f t="shared" si="31"/>
        <v>0</v>
      </c>
      <c r="H127"/>
      <c r="I127"/>
      <c r="J127" s="299">
        <f t="shared" si="32"/>
        <v>550900</v>
      </c>
      <c r="K127" s="1184">
        <v>346</v>
      </c>
    </row>
    <row r="128" spans="5:11" ht="18" customHeight="1" x14ac:dyDescent="0.25">
      <c r="E128" s="1184">
        <v>347</v>
      </c>
      <c r="F128" s="299">
        <f t="shared" si="31"/>
        <v>0</v>
      </c>
      <c r="G128" s="299">
        <f t="shared" si="31"/>
        <v>0</v>
      </c>
      <c r="H128"/>
      <c r="I128"/>
      <c r="J128" s="299">
        <f t="shared" si="32"/>
        <v>0</v>
      </c>
      <c r="K128" s="1184">
        <v>347</v>
      </c>
    </row>
    <row r="129" spans="5:11" ht="18" customHeight="1" x14ac:dyDescent="0.25">
      <c r="E129" s="1184">
        <v>349</v>
      </c>
      <c r="F129" s="299">
        <f t="shared" si="31"/>
        <v>0</v>
      </c>
      <c r="G129" s="299">
        <f t="shared" si="31"/>
        <v>0</v>
      </c>
      <c r="H129"/>
      <c r="I129"/>
      <c r="J129" s="299">
        <f t="shared" si="32"/>
        <v>0</v>
      </c>
      <c r="K129" s="1184">
        <v>349</v>
      </c>
    </row>
    <row r="130" spans="5:11" ht="18" customHeight="1" x14ac:dyDescent="0.25">
      <c r="E130" s="1185" t="s">
        <v>678</v>
      </c>
      <c r="F130" s="1186"/>
      <c r="G130" s="1186"/>
      <c r="H130"/>
      <c r="I130"/>
      <c r="J130" s="1186"/>
      <c r="K130" s="1185" t="s">
        <v>678</v>
      </c>
    </row>
    <row r="131" spans="5:11" ht="18" customHeight="1" x14ac:dyDescent="0.25">
      <c r="E131" s="1185" t="s">
        <v>680</v>
      </c>
      <c r="F131" s="1186"/>
      <c r="G131" s="1186"/>
      <c r="H131"/>
      <c r="I131"/>
      <c r="J131" s="1186"/>
      <c r="K131" s="1185" t="s">
        <v>680</v>
      </c>
    </row>
    <row r="132" spans="5:11" ht="18" customHeight="1" x14ac:dyDescent="0.25">
      <c r="E132" s="1185" t="s">
        <v>677</v>
      </c>
      <c r="F132" s="1186"/>
      <c r="G132" s="1186"/>
      <c r="H132"/>
      <c r="I132"/>
      <c r="J132" s="1186"/>
      <c r="K132" s="1185" t="s">
        <v>677</v>
      </c>
    </row>
    <row r="133" spans="5:11" ht="18" customHeight="1" x14ac:dyDescent="0.25">
      <c r="E133" s="1185" t="s">
        <v>679</v>
      </c>
      <c r="F133" s="1186"/>
      <c r="G133" s="1186"/>
      <c r="H133"/>
      <c r="I133"/>
      <c r="J133" s="1186"/>
      <c r="K133" s="1185" t="s">
        <v>679</v>
      </c>
    </row>
    <row r="134" spans="5:11" ht="18" customHeight="1" x14ac:dyDescent="0.25">
      <c r="E134" s="1185" t="s">
        <v>681</v>
      </c>
      <c r="F134" s="1186"/>
      <c r="G134" s="1186"/>
      <c r="H134"/>
      <c r="I134"/>
      <c r="J134" s="1186"/>
      <c r="K134" s="1185" t="s">
        <v>681</v>
      </c>
    </row>
    <row r="135" spans="5:11" ht="18" customHeight="1" x14ac:dyDescent="0.25">
      <c r="E135" s="1185" t="s">
        <v>682</v>
      </c>
      <c r="F135" s="1186"/>
      <c r="G135" s="1186"/>
      <c r="H135"/>
      <c r="I135"/>
      <c r="J135" s="1186"/>
      <c r="K135" s="1185" t="s">
        <v>682</v>
      </c>
    </row>
    <row r="136" spans="5:11" ht="18" customHeight="1" x14ac:dyDescent="0.25">
      <c r="E136" s="644"/>
      <c r="F136" s="1199">
        <f>SUM(F110:F135)</f>
        <v>29286939.640000001</v>
      </c>
      <c r="G136" s="1199">
        <f>SUM(G110:G135)</f>
        <v>0</v>
      </c>
      <c r="H136"/>
      <c r="I136"/>
      <c r="J136" s="1199">
        <f>SUM(J110:J135)</f>
        <v>17510525</v>
      </c>
      <c r="K136" s="644"/>
    </row>
    <row r="137" spans="5:11" ht="18" customHeight="1" x14ac:dyDescent="0.25">
      <c r="E137"/>
      <c r="F137" s="1200">
        <f>F136-F27</f>
        <v>0</v>
      </c>
      <c r="G137" s="1200">
        <f>G136-G27</f>
        <v>0</v>
      </c>
      <c r="H137"/>
      <c r="I137"/>
      <c r="J137" s="1200">
        <f>J136-J27</f>
        <v>0</v>
      </c>
      <c r="K137"/>
    </row>
    <row r="138" spans="5:11" ht="18" customHeight="1" x14ac:dyDescent="0.25"/>
    <row r="139" spans="5:11" ht="18" customHeight="1" x14ac:dyDescent="0.25"/>
    <row r="140" spans="5:11" ht="18" customHeight="1" x14ac:dyDescent="0.25"/>
    <row r="141" spans="5:11" ht="18" customHeight="1" x14ac:dyDescent="0.25"/>
    <row r="142" spans="5:11" ht="18" customHeight="1" x14ac:dyDescent="0.25"/>
    <row r="143" spans="5:11" ht="18" customHeight="1" x14ac:dyDescent="0.25"/>
    <row r="144" spans="5:11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</sheetData>
  <sheetProtection sheet="1" objects="1" scenarios="1" formatCells="0" formatColumns="0" formatRows="0" insertRows="0"/>
  <mergeCells count="82">
    <mergeCell ref="A14:B14"/>
    <mergeCell ref="A16:B16"/>
    <mergeCell ref="A18:B18"/>
    <mergeCell ref="A13:B13"/>
    <mergeCell ref="A15:B15"/>
    <mergeCell ref="A17:B17"/>
    <mergeCell ref="E68:F68"/>
    <mergeCell ref="N13:N14"/>
    <mergeCell ref="M16:M18"/>
    <mergeCell ref="N16:N18"/>
    <mergeCell ref="A19:B19"/>
    <mergeCell ref="A68:B68"/>
    <mergeCell ref="A67:C67"/>
    <mergeCell ref="A41:B41"/>
    <mergeCell ref="A42:B42"/>
    <mergeCell ref="A30:B30"/>
    <mergeCell ref="A44:B44"/>
    <mergeCell ref="A45:B45"/>
    <mergeCell ref="A46:B46"/>
    <mergeCell ref="A28:B28"/>
    <mergeCell ref="A31:B31"/>
    <mergeCell ref="A32:B32"/>
    <mergeCell ref="B1:J1"/>
    <mergeCell ref="J11:K11"/>
    <mergeCell ref="F11:G11"/>
    <mergeCell ref="C9:C12"/>
    <mergeCell ref="D9:K9"/>
    <mergeCell ref="F10:K10"/>
    <mergeCell ref="H11:H12"/>
    <mergeCell ref="I11:I12"/>
    <mergeCell ref="B4:J4"/>
    <mergeCell ref="A9:B12"/>
    <mergeCell ref="E10:E12"/>
    <mergeCell ref="B6:D6"/>
    <mergeCell ref="F6:G6"/>
    <mergeCell ref="A3:K3"/>
    <mergeCell ref="A33:B33"/>
    <mergeCell ref="A20:B20"/>
    <mergeCell ref="A21:B21"/>
    <mergeCell ref="A22:B22"/>
    <mergeCell ref="A23:B23"/>
    <mergeCell ref="A24:B24"/>
    <mergeCell ref="A25:B25"/>
    <mergeCell ref="A29:B29"/>
    <mergeCell ref="O16:O18"/>
    <mergeCell ref="P16:P18"/>
    <mergeCell ref="Q16:Q18"/>
    <mergeCell ref="M20:R20"/>
    <mergeCell ref="A27:B27"/>
    <mergeCell ref="R16:R18"/>
    <mergeCell ref="L21:L25"/>
    <mergeCell ref="A26:B26"/>
    <mergeCell ref="A39:B39"/>
    <mergeCell ref="A40:B40"/>
    <mergeCell ref="A52:B52"/>
    <mergeCell ref="A53:B53"/>
    <mergeCell ref="A54:B54"/>
    <mergeCell ref="A43:B43"/>
    <mergeCell ref="A47:B47"/>
    <mergeCell ref="A48:B48"/>
    <mergeCell ref="A49:B49"/>
    <mergeCell ref="A50:B50"/>
    <mergeCell ref="A51:B51"/>
    <mergeCell ref="A38:B38"/>
    <mergeCell ref="A34:B34"/>
    <mergeCell ref="A35:B35"/>
    <mergeCell ref="A36:B36"/>
    <mergeCell ref="A37:B37"/>
    <mergeCell ref="E67:F67"/>
    <mergeCell ref="C63:C64"/>
    <mergeCell ref="A64:B64"/>
    <mergeCell ref="A55:B55"/>
    <mergeCell ref="A56:B56"/>
    <mergeCell ref="A60:B60"/>
    <mergeCell ref="A61:B61"/>
    <mergeCell ref="A62:B62"/>
    <mergeCell ref="A63:B63"/>
    <mergeCell ref="A57:B57"/>
    <mergeCell ref="A59:B59"/>
    <mergeCell ref="A58:B58"/>
    <mergeCell ref="A65:B65"/>
    <mergeCell ref="A66:B66"/>
  </mergeCells>
  <pageMargins left="0.47244094488188981" right="0.23622047244094491" top="0.35433070866141736" bottom="0.23622047244094491" header="0.31496062992125984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5050"/>
  </sheetPr>
  <dimension ref="A1:AO248"/>
  <sheetViews>
    <sheetView view="pageBreakPreview" topLeftCell="A181" zoomScale="70" zoomScaleNormal="55" zoomScaleSheetLayoutView="70" workbookViewId="0">
      <selection activeCell="K132" sqref="K132"/>
    </sheetView>
  </sheetViews>
  <sheetFormatPr defaultColWidth="9.140625" defaultRowHeight="12.75" x14ac:dyDescent="0.2"/>
  <cols>
    <col min="1" max="1" width="3.140625" style="119" customWidth="1"/>
    <col min="2" max="2" width="10.140625" style="119" customWidth="1"/>
    <col min="3" max="3" width="16.85546875" style="119" customWidth="1"/>
    <col min="4" max="4" width="17.42578125" style="119" customWidth="1"/>
    <col min="5" max="5" width="19.28515625" style="119" customWidth="1"/>
    <col min="6" max="6" width="19" style="119" customWidth="1"/>
    <col min="7" max="7" width="55.42578125" style="119" customWidth="1"/>
    <col min="8" max="8" width="11.5703125" style="119" customWidth="1"/>
    <col min="9" max="9" width="8" style="119" customWidth="1"/>
    <col min="10" max="10" width="16.140625" style="119" customWidth="1"/>
    <col min="11" max="11" width="27" style="119" customWidth="1"/>
    <col min="12" max="12" width="27.140625" style="119" customWidth="1"/>
    <col min="13" max="13" width="25.85546875" style="119" customWidth="1"/>
    <col min="14" max="14" width="24.7109375" style="119" customWidth="1"/>
    <col min="15" max="15" width="22.28515625" style="119" customWidth="1"/>
    <col min="16" max="16" width="26" style="119" customWidth="1"/>
    <col min="17" max="17" width="25.42578125" style="119" customWidth="1"/>
    <col min="18" max="18" width="26.85546875" style="119" customWidth="1"/>
    <col min="19" max="19" width="25.85546875" style="119" customWidth="1"/>
    <col min="20" max="20" width="25.5703125" style="119" customWidth="1"/>
    <col min="21" max="21" width="22.42578125" style="119" customWidth="1"/>
    <col min="22" max="22" width="13.85546875" style="875" customWidth="1"/>
    <col min="23" max="23" width="17.42578125" style="875" customWidth="1"/>
    <col min="24" max="24" width="9.85546875" style="875" customWidth="1"/>
    <col min="25" max="16384" width="9.140625" style="119"/>
  </cols>
  <sheetData>
    <row r="1" spans="1:41" s="120" customFormat="1" ht="24" customHeight="1" x14ac:dyDescent="0.3">
      <c r="A1" s="171"/>
      <c r="B1" s="2433" t="s">
        <v>1112</v>
      </c>
      <c r="C1" s="2433"/>
      <c r="D1" s="2433"/>
      <c r="E1" s="2434"/>
      <c r="F1" s="2434"/>
      <c r="G1" s="171"/>
      <c r="H1" s="171"/>
      <c r="I1" s="171"/>
      <c r="J1" s="172"/>
      <c r="L1" s="2446" t="s">
        <v>1113</v>
      </c>
      <c r="M1" s="2446"/>
      <c r="N1" s="173"/>
      <c r="O1" s="171"/>
      <c r="P1" s="483"/>
      <c r="V1" s="874"/>
      <c r="W1" s="874"/>
      <c r="X1" s="874"/>
    </row>
    <row r="2" spans="1:41" s="120" customFormat="1" ht="23.85" customHeight="1" x14ac:dyDescent="0.3">
      <c r="A2" s="171"/>
      <c r="B2" s="1486" t="s">
        <v>1114</v>
      </c>
      <c r="C2" s="1486"/>
      <c r="D2" s="1486"/>
      <c r="E2" s="1487"/>
      <c r="F2" s="1487"/>
      <c r="G2" s="1484"/>
      <c r="H2" s="1484"/>
      <c r="I2" s="1484"/>
      <c r="J2" s="202"/>
      <c r="K2" s="202"/>
      <c r="L2" s="2447" t="s">
        <v>1115</v>
      </c>
      <c r="M2" s="2447"/>
      <c r="N2" s="2447"/>
      <c r="O2" s="171"/>
      <c r="P2" s="483"/>
      <c r="V2" s="874"/>
      <c r="W2" s="874"/>
      <c r="X2" s="874"/>
    </row>
    <row r="3" spans="1:41" s="120" customFormat="1" ht="23.85" customHeight="1" x14ac:dyDescent="0.35">
      <c r="A3" s="171"/>
      <c r="B3" s="1486" t="s">
        <v>1116</v>
      </c>
      <c r="C3" s="1486"/>
      <c r="D3" s="1486"/>
      <c r="E3" s="1487"/>
      <c r="F3" s="1487"/>
      <c r="G3" s="1484"/>
      <c r="H3" s="1484"/>
      <c r="I3" s="1484"/>
      <c r="J3" s="1485"/>
      <c r="K3" s="202"/>
      <c r="L3" s="2448" t="s">
        <v>1117</v>
      </c>
      <c r="M3" s="2448"/>
      <c r="N3" s="202"/>
      <c r="O3" s="171"/>
      <c r="P3" s="1235">
        <v>45439</v>
      </c>
      <c r="V3" s="874"/>
      <c r="W3" s="874"/>
      <c r="X3" s="874"/>
    </row>
    <row r="4" spans="1:41" s="120" customFormat="1" ht="23.85" customHeight="1" x14ac:dyDescent="0.35">
      <c r="A4" s="171"/>
      <c r="B4" s="2449" t="s">
        <v>1118</v>
      </c>
      <c r="C4" s="2449"/>
      <c r="D4" s="1486"/>
      <c r="E4" s="1487"/>
      <c r="F4" s="1487"/>
      <c r="G4" s="1484"/>
      <c r="H4" s="1484"/>
      <c r="I4" s="1484"/>
      <c r="J4" s="1485"/>
      <c r="K4" s="202"/>
      <c r="L4" s="2448" t="s">
        <v>1119</v>
      </c>
      <c r="M4" s="2448"/>
      <c r="N4" s="202"/>
      <c r="O4" s="171"/>
      <c r="P4" s="1235"/>
      <c r="V4" s="874"/>
      <c r="W4" s="874"/>
      <c r="X4" s="874"/>
    </row>
    <row r="5" spans="1:41" s="120" customFormat="1" ht="24.95" customHeight="1" x14ac:dyDescent="0.35">
      <c r="A5" s="171"/>
      <c r="B5" s="2450"/>
      <c r="C5" s="2450"/>
      <c r="D5" s="187" t="s">
        <v>1120</v>
      </c>
      <c r="E5" s="1487"/>
      <c r="F5" s="1487"/>
      <c r="G5" s="1484"/>
      <c r="H5" s="1484"/>
      <c r="I5" s="1484"/>
      <c r="J5" s="1485"/>
      <c r="K5" s="202"/>
      <c r="L5" s="1488" t="s">
        <v>1121</v>
      </c>
      <c r="M5" s="1488"/>
      <c r="N5" s="202"/>
      <c r="O5" s="171"/>
      <c r="P5" s="1235"/>
      <c r="V5" s="874"/>
      <c r="W5" s="874"/>
      <c r="X5" s="874"/>
    </row>
    <row r="6" spans="1:41" s="120" customFormat="1" ht="29.25" customHeight="1" x14ac:dyDescent="0.3">
      <c r="A6" s="171"/>
      <c r="B6" s="2451" t="s">
        <v>76</v>
      </c>
      <c r="C6" s="2451"/>
      <c r="D6" s="1483"/>
      <c r="E6" s="1482"/>
      <c r="F6" s="1482"/>
      <c r="G6" s="171"/>
      <c r="H6" s="171"/>
      <c r="I6" s="171"/>
      <c r="J6" s="172"/>
      <c r="L6" s="1491"/>
      <c r="M6" s="1489"/>
      <c r="N6" s="187" t="s">
        <v>962</v>
      </c>
      <c r="O6" s="171"/>
      <c r="V6" s="874"/>
      <c r="W6" s="874"/>
      <c r="X6" s="874"/>
    </row>
    <row r="7" spans="1:41" s="120" customFormat="1" ht="24.75" customHeight="1" x14ac:dyDescent="0.3">
      <c r="A7" s="171"/>
      <c r="B7" s="1490" t="s">
        <v>1122</v>
      </c>
      <c r="C7" s="187" t="s">
        <v>1089</v>
      </c>
      <c r="D7" s="197" t="str">
        <f>M7</f>
        <v>20 25 г.</v>
      </c>
      <c r="E7" s="174"/>
      <c r="F7" s="171"/>
      <c r="G7" s="171"/>
      <c r="H7" s="171"/>
      <c r="I7" s="171"/>
      <c r="J7" s="172"/>
      <c r="K7" s="173"/>
      <c r="L7" s="187" t="s">
        <v>1110</v>
      </c>
      <c r="M7" s="188" t="s">
        <v>994</v>
      </c>
      <c r="N7" s="203"/>
      <c r="O7" s="171"/>
      <c r="V7" s="874"/>
      <c r="W7" s="874"/>
      <c r="X7" s="874"/>
    </row>
    <row r="8" spans="1:41" ht="32.85" customHeight="1" x14ac:dyDescent="0.2">
      <c r="A8" s="167"/>
      <c r="B8" s="2438" t="s">
        <v>369</v>
      </c>
      <c r="C8" s="2438"/>
      <c r="D8" s="2438"/>
      <c r="E8" s="2438"/>
      <c r="F8" s="2438"/>
      <c r="G8" s="2438"/>
      <c r="H8" s="2438"/>
      <c r="I8" s="2438"/>
      <c r="J8" s="2438"/>
      <c r="K8" s="2438"/>
      <c r="L8" s="2438"/>
      <c r="M8" s="2438"/>
      <c r="N8" s="2438"/>
      <c r="O8" s="167"/>
    </row>
    <row r="9" spans="1:41" ht="31.15" customHeight="1" x14ac:dyDescent="0.3">
      <c r="B9" s="121"/>
      <c r="C9" s="121"/>
      <c r="D9" s="121"/>
      <c r="E9" s="121"/>
      <c r="F9" s="121"/>
      <c r="G9" s="2377" t="s">
        <v>1003</v>
      </c>
      <c r="H9" s="2377"/>
      <c r="I9" s="2377"/>
      <c r="J9" s="2377"/>
      <c r="K9" s="2377"/>
      <c r="L9" s="809"/>
      <c r="M9" s="206" t="s">
        <v>200</v>
      </c>
    </row>
    <row r="10" spans="1:41" ht="27.2" customHeight="1" x14ac:dyDescent="0.3">
      <c r="B10" s="121"/>
      <c r="C10" s="122"/>
      <c r="D10" s="122"/>
      <c r="E10" s="122"/>
      <c r="F10" s="122"/>
      <c r="G10" s="2442" t="s">
        <v>673</v>
      </c>
      <c r="H10" s="2442"/>
      <c r="I10" s="2442"/>
      <c r="J10" s="2442"/>
      <c r="K10" s="2442"/>
      <c r="L10" s="812" t="s">
        <v>367</v>
      </c>
      <c r="M10" s="813">
        <v>45814</v>
      </c>
      <c r="O10" s="2306" t="s">
        <v>736</v>
      </c>
      <c r="P10" s="2307"/>
      <c r="Q10" s="120"/>
      <c r="R10" s="120"/>
      <c r="S10" s="120"/>
      <c r="T10" s="120"/>
      <c r="U10" s="120"/>
    </row>
    <row r="11" spans="1:41" ht="25.9" customHeight="1" x14ac:dyDescent="0.2">
      <c r="B11" s="2439" t="s">
        <v>447</v>
      </c>
      <c r="C11" s="2439"/>
      <c r="D11" s="2439"/>
      <c r="E11" s="2440" t="s">
        <v>982</v>
      </c>
      <c r="F11" s="2440"/>
      <c r="G11" s="2440"/>
      <c r="H11" s="2440"/>
      <c r="I11" s="2440"/>
      <c r="J11" s="2440"/>
      <c r="K11" s="2440"/>
      <c r="L11" s="496" t="s">
        <v>201</v>
      </c>
      <c r="M11" s="497" t="s">
        <v>741</v>
      </c>
      <c r="O11" s="2308"/>
      <c r="P11" s="2309"/>
      <c r="S11" s="808" t="s">
        <v>672</v>
      </c>
      <c r="T11" s="808"/>
      <c r="U11" s="808"/>
    </row>
    <row r="12" spans="1:41" ht="24.2" customHeight="1" x14ac:dyDescent="0.3">
      <c r="B12" s="2439"/>
      <c r="C12" s="2439"/>
      <c r="D12" s="2439"/>
      <c r="E12" s="2441"/>
      <c r="F12" s="2441"/>
      <c r="G12" s="2441"/>
      <c r="H12" s="2441"/>
      <c r="I12" s="2441"/>
      <c r="J12" s="2441"/>
      <c r="K12" s="2441"/>
      <c r="L12" s="123" t="s">
        <v>202</v>
      </c>
      <c r="M12" s="497" t="s">
        <v>742</v>
      </c>
      <c r="O12" s="2310"/>
      <c r="P12" s="2311"/>
      <c r="S12" s="808" t="s">
        <v>673</v>
      </c>
      <c r="T12" s="808"/>
      <c r="U12" s="808"/>
    </row>
    <row r="13" spans="1:41" ht="6.95" customHeight="1" x14ac:dyDescent="0.2">
      <c r="B13" s="1237"/>
      <c r="C13" s="1237"/>
      <c r="D13" s="1237"/>
      <c r="E13" s="1238"/>
      <c r="F13" s="1238"/>
      <c r="G13" s="1238"/>
      <c r="H13" s="1238"/>
      <c r="I13" s="1238"/>
      <c r="J13" s="1238"/>
      <c r="K13" s="1238"/>
      <c r="M13" s="1240"/>
      <c r="O13" s="1239"/>
      <c r="P13" s="1239"/>
      <c r="S13" s="808"/>
      <c r="T13" s="808"/>
      <c r="U13" s="808"/>
    </row>
    <row r="14" spans="1:41" ht="28.35" customHeight="1" x14ac:dyDescent="0.25">
      <c r="B14" s="2443" t="s">
        <v>203</v>
      </c>
      <c r="C14" s="2443"/>
      <c r="D14" s="2444" t="s">
        <v>961</v>
      </c>
      <c r="E14" s="2444"/>
      <c r="F14" s="2444"/>
      <c r="G14" s="2444"/>
      <c r="H14" s="2444"/>
      <c r="I14" s="2444"/>
      <c r="J14" s="2444"/>
      <c r="K14" s="2444"/>
      <c r="L14" s="496" t="s">
        <v>201</v>
      </c>
      <c r="M14" s="1241" t="s">
        <v>964</v>
      </c>
      <c r="O14" s="2513" t="s">
        <v>737</v>
      </c>
      <c r="P14" s="2513"/>
      <c r="AK14" s="2305" t="s">
        <v>674</v>
      </c>
      <c r="AL14" s="2305"/>
      <c r="AM14" s="2305"/>
      <c r="AN14" s="2305"/>
      <c r="AO14" s="2305"/>
    </row>
    <row r="15" spans="1:41" ht="24.2" customHeight="1" x14ac:dyDescent="0.25">
      <c r="B15" s="2443"/>
      <c r="C15" s="2443"/>
      <c r="D15" s="2445" t="s">
        <v>1123</v>
      </c>
      <c r="E15" s="2445"/>
      <c r="F15" s="2445"/>
      <c r="G15" s="2445"/>
      <c r="H15" s="2445"/>
      <c r="I15" s="2445"/>
      <c r="J15" s="2445"/>
      <c r="K15" s="2445"/>
      <c r="L15" s="496" t="s">
        <v>963</v>
      </c>
      <c r="M15" s="1242">
        <v>2511036762</v>
      </c>
      <c r="O15" s="2524" t="s">
        <v>737</v>
      </c>
      <c r="P15" s="2524"/>
    </row>
    <row r="16" spans="1:41" ht="24.2" customHeight="1" x14ac:dyDescent="0.3">
      <c r="B16" s="2435"/>
      <c r="C16" s="2435"/>
      <c r="D16" s="2435"/>
      <c r="E16" s="2436"/>
      <c r="F16" s="2436"/>
      <c r="G16" s="2436"/>
      <c r="H16" s="2436"/>
      <c r="I16" s="2436"/>
      <c r="J16" s="2436"/>
      <c r="K16" s="2436"/>
      <c r="L16" s="123" t="s">
        <v>204</v>
      </c>
      <c r="M16" s="942">
        <v>251101001</v>
      </c>
      <c r="O16" s="124"/>
    </row>
    <row r="17" spans="1:24" ht="22.5" customHeight="1" x14ac:dyDescent="0.35">
      <c r="B17" s="121"/>
      <c r="C17" s="2437" t="s">
        <v>205</v>
      </c>
      <c r="D17" s="2437"/>
      <c r="E17" s="2437" t="s">
        <v>206</v>
      </c>
      <c r="F17" s="2437"/>
      <c r="G17" s="122"/>
      <c r="H17" s="122"/>
      <c r="I17" s="122"/>
      <c r="J17" s="122"/>
      <c r="K17" s="122"/>
      <c r="L17" s="123" t="s">
        <v>207</v>
      </c>
      <c r="M17" s="148">
        <v>383</v>
      </c>
      <c r="O17" s="124"/>
    </row>
    <row r="18" spans="1:24" ht="5.85" customHeight="1" x14ac:dyDescent="0.3">
      <c r="B18" s="125"/>
      <c r="C18" s="2322"/>
      <c r="D18" s="2322"/>
      <c r="E18" s="2322"/>
      <c r="F18" s="2322"/>
      <c r="G18" s="125"/>
      <c r="H18" s="125"/>
      <c r="I18" s="125"/>
      <c r="J18" s="125"/>
      <c r="K18" s="125"/>
      <c r="L18" s="125"/>
      <c r="M18" s="125"/>
      <c r="N18" s="125"/>
      <c r="O18" s="124"/>
    </row>
    <row r="19" spans="1:24" ht="24.75" customHeight="1" x14ac:dyDescent="0.25">
      <c r="B19" s="121"/>
      <c r="C19" s="2323" t="s">
        <v>208</v>
      </c>
      <c r="D19" s="2323"/>
      <c r="E19" s="2323"/>
      <c r="F19" s="2323"/>
      <c r="G19" s="2323"/>
      <c r="H19" s="2324"/>
      <c r="I19" s="2324"/>
      <c r="J19" s="2324"/>
      <c r="K19" s="2324"/>
      <c r="L19" s="2324"/>
      <c r="M19" s="2324"/>
      <c r="N19" s="121"/>
    </row>
    <row r="20" spans="1:24" s="126" customFormat="1" ht="18.75" customHeight="1" x14ac:dyDescent="0.25">
      <c r="B20" s="2325" t="s">
        <v>113</v>
      </c>
      <c r="C20" s="2326"/>
      <c r="D20" s="2326"/>
      <c r="E20" s="2326"/>
      <c r="F20" s="2326"/>
      <c r="G20" s="2327"/>
      <c r="H20" s="2343" t="s">
        <v>209</v>
      </c>
      <c r="I20" s="2344"/>
      <c r="J20" s="2331" t="s">
        <v>210</v>
      </c>
      <c r="K20" s="2333" t="s">
        <v>211</v>
      </c>
      <c r="L20" s="2333"/>
      <c r="M20" s="2333"/>
      <c r="N20" s="127"/>
      <c r="V20" s="876"/>
      <c r="W20" s="876"/>
      <c r="X20" s="876"/>
    </row>
    <row r="21" spans="1:24" s="126" customFormat="1" ht="65.25" customHeight="1" x14ac:dyDescent="0.25">
      <c r="B21" s="2328"/>
      <c r="C21" s="2329"/>
      <c r="D21" s="2329"/>
      <c r="E21" s="2329"/>
      <c r="F21" s="2329"/>
      <c r="G21" s="2330"/>
      <c r="H21" s="2345"/>
      <c r="I21" s="2346"/>
      <c r="J21" s="2332"/>
      <c r="K21" s="143" t="s">
        <v>996</v>
      </c>
      <c r="L21" s="143" t="s">
        <v>997</v>
      </c>
      <c r="M21" s="143" t="s">
        <v>998</v>
      </c>
      <c r="N21" s="121"/>
      <c r="V21" s="876"/>
      <c r="W21" s="876"/>
      <c r="X21" s="876"/>
    </row>
    <row r="22" spans="1:24" s="126" customFormat="1" ht="18.75" x14ac:dyDescent="0.3">
      <c r="B22" s="2334">
        <v>1</v>
      </c>
      <c r="C22" s="2335"/>
      <c r="D22" s="2335"/>
      <c r="E22" s="2335"/>
      <c r="F22" s="2335"/>
      <c r="G22" s="2336"/>
      <c r="H22" s="2334">
        <v>2</v>
      </c>
      <c r="I22" s="2336"/>
      <c r="J22" s="128">
        <v>3</v>
      </c>
      <c r="K22" s="128">
        <v>4</v>
      </c>
      <c r="L22" s="128">
        <v>5</v>
      </c>
      <c r="M22" s="128">
        <v>6</v>
      </c>
      <c r="N22" s="121"/>
      <c r="V22" s="876"/>
      <c r="W22" s="876"/>
      <c r="X22" s="876"/>
    </row>
    <row r="23" spans="1:24" s="131" customFormat="1" ht="25.15" customHeight="1" x14ac:dyDescent="0.25">
      <c r="A23" s="129"/>
      <c r="B23" s="2337" t="s">
        <v>212</v>
      </c>
      <c r="C23" s="2337"/>
      <c r="D23" s="2337"/>
      <c r="E23" s="2337"/>
      <c r="F23" s="2337"/>
      <c r="G23" s="2337"/>
      <c r="H23" s="2341" t="s">
        <v>213</v>
      </c>
      <c r="I23" s="2342"/>
      <c r="J23" s="130" t="s">
        <v>30</v>
      </c>
      <c r="K23" s="376">
        <f>'ПЕЧАТЬ СВОД'!D26</f>
        <v>0</v>
      </c>
      <c r="L23" s="377"/>
      <c r="M23" s="377"/>
      <c r="N23" s="121"/>
      <c r="V23" s="877"/>
      <c r="W23" s="877"/>
      <c r="X23" s="877"/>
    </row>
    <row r="24" spans="1:24" s="131" customFormat="1" ht="20.25" x14ac:dyDescent="0.25">
      <c r="A24" s="129"/>
      <c r="B24" s="2315" t="s">
        <v>214</v>
      </c>
      <c r="C24" s="2315"/>
      <c r="D24" s="2315"/>
      <c r="E24" s="2315"/>
      <c r="F24" s="2315"/>
      <c r="G24" s="2315"/>
      <c r="H24" s="2341" t="s">
        <v>215</v>
      </c>
      <c r="I24" s="2342"/>
      <c r="J24" s="130" t="s">
        <v>30</v>
      </c>
      <c r="K24" s="377"/>
      <c r="L24" s="377"/>
      <c r="M24" s="377"/>
      <c r="N24" s="121"/>
      <c r="V24" s="877"/>
      <c r="W24" s="877"/>
      <c r="X24" s="877"/>
    </row>
    <row r="25" spans="1:24" s="131" customFormat="1" ht="30" customHeight="1" x14ac:dyDescent="0.3">
      <c r="A25" s="279"/>
      <c r="B25" s="2338" t="s">
        <v>216</v>
      </c>
      <c r="C25" s="2339"/>
      <c r="D25" s="2339"/>
      <c r="E25" s="2339"/>
      <c r="F25" s="2339"/>
      <c r="G25" s="2340"/>
      <c r="H25" s="2349">
        <v>1000</v>
      </c>
      <c r="I25" s="2350"/>
      <c r="J25" s="132" t="s">
        <v>30</v>
      </c>
      <c r="K25" s="378">
        <f>K26+K28+K32+K34+K38+K41+K43</f>
        <v>46851202.640000001</v>
      </c>
      <c r="L25" s="378">
        <f>L26+L28+L32+L34+L38+L41+L43</f>
        <v>46677141.950000003</v>
      </c>
      <c r="M25" s="378">
        <f>M26+M28+M32+M34+M38+M41+M43</f>
        <v>46787971.060000002</v>
      </c>
      <c r="N25" s="272"/>
      <c r="O25" s="223" t="s">
        <v>291</v>
      </c>
      <c r="V25" s="877"/>
      <c r="W25" s="877"/>
      <c r="X25" s="877"/>
    </row>
    <row r="26" spans="1:24" s="131" customFormat="1" ht="35.1" customHeight="1" x14ac:dyDescent="0.25">
      <c r="A26" s="279"/>
      <c r="B26" s="2315" t="s">
        <v>956</v>
      </c>
      <c r="C26" s="2315"/>
      <c r="D26" s="2315"/>
      <c r="E26" s="2315"/>
      <c r="F26" s="2315"/>
      <c r="G26" s="2315"/>
      <c r="H26" s="2320">
        <v>1100</v>
      </c>
      <c r="I26" s="2321"/>
      <c r="J26" s="133">
        <v>120</v>
      </c>
      <c r="K26" s="379"/>
      <c r="L26" s="379"/>
      <c r="M26" s="379"/>
      <c r="N26" s="272"/>
      <c r="O26" s="224" t="s">
        <v>290</v>
      </c>
      <c r="V26" s="877"/>
      <c r="W26" s="877"/>
      <c r="X26" s="877"/>
    </row>
    <row r="27" spans="1:24" s="131" customFormat="1" ht="28.5" hidden="1" customHeight="1" x14ac:dyDescent="0.25">
      <c r="A27" s="129"/>
      <c r="B27" s="2315"/>
      <c r="C27" s="2315"/>
      <c r="D27" s="2315"/>
      <c r="E27" s="2315"/>
      <c r="F27" s="2315"/>
      <c r="G27" s="2315"/>
      <c r="H27" s="130"/>
      <c r="I27" s="130"/>
      <c r="J27" s="133"/>
      <c r="K27" s="379"/>
      <c r="L27" s="379"/>
      <c r="M27" s="379"/>
      <c r="N27" s="272"/>
      <c r="V27" s="877"/>
      <c r="W27" s="877"/>
      <c r="X27" s="877"/>
    </row>
    <row r="28" spans="1:24" s="131" customFormat="1" ht="30.95" customHeight="1" x14ac:dyDescent="0.25">
      <c r="A28" s="279"/>
      <c r="B28" s="2353" t="s">
        <v>217</v>
      </c>
      <c r="C28" s="2353"/>
      <c r="D28" s="2353"/>
      <c r="E28" s="2353"/>
      <c r="F28" s="2353"/>
      <c r="G28" s="2353"/>
      <c r="H28" s="2320">
        <v>1200</v>
      </c>
      <c r="I28" s="2321"/>
      <c r="J28" s="133">
        <v>130</v>
      </c>
      <c r="K28" s="380">
        <f>K29+K30+K31</f>
        <v>46797464.640000001</v>
      </c>
      <c r="L28" s="380">
        <f t="shared" ref="L28:M28" si="0">L29+L30+L31</f>
        <v>46677141.950000003</v>
      </c>
      <c r="M28" s="380">
        <f t="shared" si="0"/>
        <v>46787971.060000002</v>
      </c>
      <c r="N28" s="272"/>
      <c r="O28" s="345" t="s">
        <v>376</v>
      </c>
      <c r="P28" s="344">
        <f>K28-ПРОВЕРКА!H53</f>
        <v>0</v>
      </c>
      <c r="Q28" s="344">
        <f>L28-ПРОВЕРКА!I53</f>
        <v>0</v>
      </c>
      <c r="R28" s="344">
        <f>M28-ПРОВЕРКА!J53</f>
        <v>0</v>
      </c>
      <c r="S28" s="2525" t="s">
        <v>416</v>
      </c>
      <c r="T28" s="2526"/>
      <c r="U28" s="2526"/>
      <c r="V28" s="877"/>
      <c r="W28" s="877"/>
      <c r="X28" s="877"/>
    </row>
    <row r="29" spans="1:24" s="131" customFormat="1" ht="40.5" customHeight="1" x14ac:dyDescent="0.25">
      <c r="A29" s="129"/>
      <c r="B29" s="2354" t="s">
        <v>952</v>
      </c>
      <c r="C29" s="2355"/>
      <c r="D29" s="2355"/>
      <c r="E29" s="2355"/>
      <c r="F29" s="2355"/>
      <c r="G29" s="2356"/>
      <c r="H29" s="2316">
        <v>1210</v>
      </c>
      <c r="I29" s="2317"/>
      <c r="J29" s="133">
        <v>130</v>
      </c>
      <c r="K29" s="381">
        <f>'ПЕЧАТЬ СВОД'!D15</f>
        <v>29286939.640000001</v>
      </c>
      <c r="L29" s="382">
        <f>ПРОВЕРКА!I42</f>
        <v>29236022.950000003</v>
      </c>
      <c r="M29" s="382">
        <f>ПРОВЕРКА!J42</f>
        <v>29305800.060000002</v>
      </c>
      <c r="N29" s="272"/>
      <c r="O29" s="1232" t="s">
        <v>483</v>
      </c>
      <c r="P29" s="344">
        <f>K29-'ПЕЧАТЬ СВОД'!E14</f>
        <v>0</v>
      </c>
      <c r="Q29" s="282">
        <f>L29-ПРОВЕРКА!I42</f>
        <v>0</v>
      </c>
      <c r="R29" s="282">
        <f>M29-ПРОВЕРКА!J42</f>
        <v>0</v>
      </c>
      <c r="S29" s="2525" t="s">
        <v>417</v>
      </c>
      <c r="T29" s="2526"/>
      <c r="U29" s="2526"/>
      <c r="V29" s="877"/>
      <c r="W29" s="877"/>
      <c r="X29" s="877"/>
    </row>
    <row r="30" spans="1:24" s="131" customFormat="1" ht="40.5" customHeight="1" x14ac:dyDescent="0.25">
      <c r="A30" s="129"/>
      <c r="B30" s="2370" t="s">
        <v>953</v>
      </c>
      <c r="C30" s="2371"/>
      <c r="D30" s="2371"/>
      <c r="E30" s="2371"/>
      <c r="F30" s="2371"/>
      <c r="G30" s="2372"/>
      <c r="H30" s="2316">
        <v>1220</v>
      </c>
      <c r="I30" s="2317"/>
      <c r="J30" s="133">
        <v>130</v>
      </c>
      <c r="K30" s="381"/>
      <c r="L30" s="382"/>
      <c r="M30" s="382"/>
      <c r="N30" s="272"/>
      <c r="O30" s="1230"/>
      <c r="P30" s="1231"/>
      <c r="Q30" s="1231"/>
      <c r="R30" s="1231"/>
      <c r="S30" s="1229"/>
      <c r="T30" s="1229"/>
      <c r="U30" s="1229"/>
      <c r="V30" s="877"/>
      <c r="W30" s="877"/>
      <c r="X30" s="877"/>
    </row>
    <row r="31" spans="1:24" s="131" customFormat="1" ht="27.95" customHeight="1" x14ac:dyDescent="0.25">
      <c r="A31" s="129"/>
      <c r="B31" s="2373" t="s">
        <v>954</v>
      </c>
      <c r="C31" s="2374"/>
      <c r="D31" s="2374"/>
      <c r="E31" s="2374"/>
      <c r="F31" s="2374"/>
      <c r="G31" s="2375"/>
      <c r="H31" s="2316">
        <v>1230</v>
      </c>
      <c r="I31" s="2317"/>
      <c r="J31" s="133">
        <v>130</v>
      </c>
      <c r="K31" s="381">
        <f>'ПЕЧАТЬ СВОД'!D19+'ПЕЧАТЬ СВОД'!D20</f>
        <v>17510525</v>
      </c>
      <c r="L31" s="382">
        <f>ПРОВЕРКА!I44</f>
        <v>17441119</v>
      </c>
      <c r="M31" s="382">
        <f>ПРОВЕРКА!J44</f>
        <v>17482171</v>
      </c>
      <c r="N31" s="272"/>
      <c r="O31" s="1233" t="s">
        <v>958</v>
      </c>
      <c r="P31" s="344">
        <f>K31-('ПЕЧАТЬ СВОД'!D19+'ПЕЧАТЬ СВОД'!D20)</f>
        <v>0</v>
      </c>
      <c r="Q31" s="344">
        <f>L31-ПРОВЕРКА!I44</f>
        <v>0</v>
      </c>
      <c r="R31" s="344">
        <f>M31-ПРОВЕРКА!J44</f>
        <v>0</v>
      </c>
      <c r="S31" s="1229"/>
      <c r="T31" s="1229"/>
      <c r="U31" s="1229"/>
      <c r="V31" s="877"/>
      <c r="W31" s="877"/>
      <c r="X31" s="877"/>
    </row>
    <row r="32" spans="1:24" s="131" customFormat="1" ht="20.25" x14ac:dyDescent="0.25">
      <c r="A32" s="279"/>
      <c r="B32" s="2315" t="s">
        <v>218</v>
      </c>
      <c r="C32" s="2315"/>
      <c r="D32" s="2315"/>
      <c r="E32" s="2315"/>
      <c r="F32" s="2315"/>
      <c r="G32" s="2315"/>
      <c r="H32" s="2320">
        <v>1300</v>
      </c>
      <c r="I32" s="2321"/>
      <c r="J32" s="133">
        <v>140</v>
      </c>
      <c r="K32" s="383">
        <f>'ПЕЧАТЬ СВОД'!D22</f>
        <v>0</v>
      </c>
      <c r="L32" s="374"/>
      <c r="M32" s="374"/>
      <c r="N32" s="272"/>
      <c r="O32" s="280">
        <f>K32-'ПЕЧАТЬ СВОД'!D22</f>
        <v>0</v>
      </c>
      <c r="V32" s="877"/>
      <c r="W32" s="877"/>
      <c r="X32" s="877"/>
    </row>
    <row r="33" spans="1:24" s="131" customFormat="1" ht="20.85" hidden="1" customHeight="1" x14ac:dyDescent="0.25">
      <c r="A33" s="129"/>
      <c r="B33" s="2357"/>
      <c r="C33" s="2358"/>
      <c r="D33" s="2358"/>
      <c r="E33" s="2358"/>
      <c r="F33" s="2358"/>
      <c r="G33" s="2359"/>
      <c r="H33" s="130"/>
      <c r="I33" s="130"/>
      <c r="J33" s="133"/>
      <c r="K33" s="383"/>
      <c r="L33" s="380"/>
      <c r="M33" s="380"/>
      <c r="N33" s="272"/>
      <c r="V33" s="877"/>
      <c r="W33" s="877"/>
      <c r="X33" s="877"/>
    </row>
    <row r="34" spans="1:24" s="131" customFormat="1" ht="30.95" customHeight="1" x14ac:dyDescent="0.25">
      <c r="A34" s="279"/>
      <c r="B34" s="2360" t="s">
        <v>219</v>
      </c>
      <c r="C34" s="2361"/>
      <c r="D34" s="2361"/>
      <c r="E34" s="2361"/>
      <c r="F34" s="2361"/>
      <c r="G34" s="2362"/>
      <c r="H34" s="2418">
        <v>1400</v>
      </c>
      <c r="I34" s="2419"/>
      <c r="J34" s="133">
        <v>150</v>
      </c>
      <c r="K34" s="384">
        <f>K35+K36+K37</f>
        <v>53738</v>
      </c>
      <c r="L34" s="384">
        <f t="shared" ref="L34:M34" si="1">L35+L36+L37</f>
        <v>0</v>
      </c>
      <c r="M34" s="384">
        <f t="shared" si="1"/>
        <v>0</v>
      </c>
      <c r="N34" s="272"/>
      <c r="O34" s="281">
        <f>K34-'ПЕЧАТЬ СВОД'!D16-'ПЕЧАТЬ СВОД'!D21</f>
        <v>0</v>
      </c>
      <c r="P34" s="393" t="s">
        <v>459</v>
      </c>
      <c r="Q34" s="343">
        <f>L34-ПРОВЕРКА!I43-ПРОВЕРКА!I47</f>
        <v>0</v>
      </c>
      <c r="R34" s="343">
        <f>M34-ПРОВЕРКА!J43-ПРОВЕРКА!J47</f>
        <v>0</v>
      </c>
      <c r="V34" s="877"/>
      <c r="W34" s="877"/>
      <c r="X34" s="877"/>
    </row>
    <row r="35" spans="1:24" s="131" customFormat="1" ht="35.1" customHeight="1" x14ac:dyDescent="0.25">
      <c r="A35" s="129"/>
      <c r="B35" s="2426" t="s">
        <v>957</v>
      </c>
      <c r="C35" s="2426"/>
      <c r="D35" s="2426"/>
      <c r="E35" s="2426"/>
      <c r="F35" s="2426"/>
      <c r="G35" s="2426"/>
      <c r="H35" s="2420">
        <v>1410</v>
      </c>
      <c r="I35" s="2421"/>
      <c r="J35" s="133">
        <v>150</v>
      </c>
      <c r="K35" s="389">
        <f>'ПЕЧАТЬ СВОД'!H16</f>
        <v>53738</v>
      </c>
      <c r="L35" s="389">
        <f>ПРОВЕРКА!I34</f>
        <v>0</v>
      </c>
      <c r="M35" s="389">
        <f>ПРОВЕРКА!J34</f>
        <v>0</v>
      </c>
      <c r="N35" s="272"/>
      <c r="O35" s="1232" t="s">
        <v>487</v>
      </c>
      <c r="P35" s="1234">
        <f>K35-'ПЕЧАТЬ СВОД'!H14</f>
        <v>0</v>
      </c>
      <c r="Q35" s="1234">
        <f>L35-ПРОВЕРКА!I43</f>
        <v>0</v>
      </c>
      <c r="R35" s="1234">
        <f>M35-ПРОВЕРКА!J43</f>
        <v>0</v>
      </c>
      <c r="V35" s="877"/>
      <c r="W35" s="877"/>
      <c r="X35" s="877"/>
    </row>
    <row r="36" spans="1:24" s="131" customFormat="1" ht="25.35" customHeight="1" x14ac:dyDescent="0.25">
      <c r="A36" s="129"/>
      <c r="B36" s="2363" t="s">
        <v>221</v>
      </c>
      <c r="C36" s="2363"/>
      <c r="D36" s="2363"/>
      <c r="E36" s="2363"/>
      <c r="F36" s="2363"/>
      <c r="G36" s="2363"/>
      <c r="H36" s="2420">
        <v>1420</v>
      </c>
      <c r="I36" s="2421"/>
      <c r="J36" s="133">
        <v>150</v>
      </c>
      <c r="K36" s="389">
        <f>'ПЕЧАТЬ СВОД'!I16</f>
        <v>0</v>
      </c>
      <c r="L36" s="389">
        <f>ПРОВЕРКА!I37</f>
        <v>0</v>
      </c>
      <c r="M36" s="389">
        <f>ПРОВЕРКА!J37</f>
        <v>0</v>
      </c>
      <c r="N36" s="272"/>
      <c r="O36" s="1232" t="s">
        <v>488</v>
      </c>
      <c r="V36" s="877"/>
      <c r="W36" s="877"/>
      <c r="X36" s="877"/>
    </row>
    <row r="37" spans="1:24" s="131" customFormat="1" ht="25.35" customHeight="1" x14ac:dyDescent="0.25">
      <c r="A37" s="129"/>
      <c r="B37" s="2312" t="s">
        <v>320</v>
      </c>
      <c r="C37" s="2313"/>
      <c r="D37" s="2313"/>
      <c r="E37" s="2313"/>
      <c r="F37" s="2313"/>
      <c r="G37" s="2314"/>
      <c r="H37" s="2420">
        <v>1430</v>
      </c>
      <c r="I37" s="2421"/>
      <c r="J37" s="133">
        <v>150</v>
      </c>
      <c r="K37" s="389">
        <f>'ПЕЧАТЬ СВОД'!D21</f>
        <v>0</v>
      </c>
      <c r="L37" s="389">
        <f>ПРОВЕРКА!I47</f>
        <v>0</v>
      </c>
      <c r="M37" s="389">
        <f>ПРОВЕРКА!J47</f>
        <v>0</v>
      </c>
      <c r="N37" s="272"/>
      <c r="O37" s="353"/>
      <c r="V37" s="877"/>
      <c r="W37" s="877"/>
      <c r="X37" s="877"/>
    </row>
    <row r="38" spans="1:24" s="131" customFormat="1" ht="25.35" customHeight="1" x14ac:dyDescent="0.25">
      <c r="A38" s="279"/>
      <c r="B38" s="2379" t="s">
        <v>220</v>
      </c>
      <c r="C38" s="2379"/>
      <c r="D38" s="2379"/>
      <c r="E38" s="2379"/>
      <c r="F38" s="2379"/>
      <c r="G38" s="2379"/>
      <c r="H38" s="2316">
        <v>1500</v>
      </c>
      <c r="I38" s="2317"/>
      <c r="J38" s="133">
        <v>180</v>
      </c>
      <c r="K38" s="381"/>
      <c r="L38" s="381"/>
      <c r="M38" s="381"/>
      <c r="N38" s="272"/>
      <c r="O38" s="2532" t="s">
        <v>452</v>
      </c>
      <c r="P38" s="2532"/>
      <c r="V38" s="877"/>
      <c r="W38" s="877"/>
      <c r="X38" s="877"/>
    </row>
    <row r="39" spans="1:24" s="131" customFormat="1" ht="21" hidden="1" customHeight="1" x14ac:dyDescent="0.25">
      <c r="A39" s="129"/>
      <c r="B39" s="2379"/>
      <c r="C39" s="2379"/>
      <c r="D39" s="2379"/>
      <c r="E39" s="2379"/>
      <c r="F39" s="2379"/>
      <c r="G39" s="2379"/>
      <c r="H39" s="134"/>
      <c r="I39" s="134"/>
      <c r="J39" s="372"/>
      <c r="K39" s="375"/>
      <c r="L39" s="385"/>
      <c r="M39" s="385"/>
      <c r="N39" s="272"/>
      <c r="O39" s="286"/>
      <c r="V39" s="877"/>
      <c r="W39" s="877"/>
      <c r="X39" s="877"/>
    </row>
    <row r="40" spans="1:24" s="131" customFormat="1" ht="20.25" hidden="1" x14ac:dyDescent="0.3">
      <c r="A40" s="129"/>
      <c r="B40" s="2379"/>
      <c r="C40" s="2379"/>
      <c r="D40" s="2379"/>
      <c r="E40" s="2379"/>
      <c r="F40" s="2379"/>
      <c r="G40" s="2379"/>
      <c r="H40" s="134"/>
      <c r="I40" s="134"/>
      <c r="J40" s="372"/>
      <c r="K40" s="375"/>
      <c r="L40" s="385"/>
      <c r="M40" s="385"/>
      <c r="N40" s="272"/>
      <c r="O40" s="215"/>
      <c r="V40" s="877"/>
      <c r="W40" s="877"/>
      <c r="X40" s="877"/>
    </row>
    <row r="41" spans="1:24" s="131" customFormat="1" ht="20.25" x14ac:dyDescent="0.25">
      <c r="A41" s="279"/>
      <c r="B41" s="2379" t="s">
        <v>222</v>
      </c>
      <c r="C41" s="2379"/>
      <c r="D41" s="2379"/>
      <c r="E41" s="2379"/>
      <c r="F41" s="2379"/>
      <c r="G41" s="2379"/>
      <c r="H41" s="2316">
        <v>1900</v>
      </c>
      <c r="I41" s="2317"/>
      <c r="J41" s="133"/>
      <c r="K41" s="375">
        <f>'ПЕЧАТЬ СВОД'!D23</f>
        <v>0</v>
      </c>
      <c r="L41" s="375"/>
      <c r="M41" s="375"/>
      <c r="N41" s="121"/>
      <c r="O41" s="283">
        <f>K41-'ПЕЧАТЬ СВОД'!D23</f>
        <v>0</v>
      </c>
      <c r="V41" s="877"/>
      <c r="W41" s="877"/>
      <c r="X41" s="877"/>
    </row>
    <row r="42" spans="1:24" s="131" customFormat="1" ht="20.25" hidden="1" x14ac:dyDescent="0.25">
      <c r="A42" s="129"/>
      <c r="B42" s="2379"/>
      <c r="C42" s="2379"/>
      <c r="D42" s="2379"/>
      <c r="E42" s="2379"/>
      <c r="F42" s="2379"/>
      <c r="G42" s="2379"/>
      <c r="H42" s="134"/>
      <c r="I42" s="134"/>
      <c r="J42" s="133"/>
      <c r="K42" s="385"/>
      <c r="L42" s="385"/>
      <c r="M42" s="385"/>
      <c r="N42" s="121"/>
      <c r="V42" s="877"/>
      <c r="W42" s="877"/>
      <c r="X42" s="877"/>
    </row>
    <row r="43" spans="1:24" s="131" customFormat="1" ht="20.25" x14ac:dyDescent="0.25">
      <c r="A43" s="279"/>
      <c r="B43" s="2379" t="s">
        <v>223</v>
      </c>
      <c r="C43" s="2379"/>
      <c r="D43" s="2379"/>
      <c r="E43" s="2379"/>
      <c r="F43" s="2379"/>
      <c r="G43" s="2379"/>
      <c r="H43" s="2316">
        <v>1980</v>
      </c>
      <c r="I43" s="2317"/>
      <c r="J43" s="133" t="s">
        <v>30</v>
      </c>
      <c r="K43" s="386">
        <f>'ПЕЧАТЬ СВОД'!D24+'ПЕЧАТЬ СВОД'!D25</f>
        <v>0</v>
      </c>
      <c r="L43" s="386">
        <f t="shared" ref="L43:M43" si="2">L44</f>
        <v>0</v>
      </c>
      <c r="M43" s="386">
        <f t="shared" si="2"/>
        <v>0</v>
      </c>
      <c r="N43" s="121"/>
      <c r="P43" s="2534" t="s">
        <v>548</v>
      </c>
      <c r="Q43" s="2535"/>
      <c r="R43" s="2536"/>
      <c r="V43" s="877"/>
      <c r="W43" s="877"/>
      <c r="X43" s="877"/>
    </row>
    <row r="44" spans="1:24" s="131" customFormat="1" ht="25.15" customHeight="1" x14ac:dyDescent="0.25">
      <c r="A44" s="129"/>
      <c r="B44" s="2430" t="s">
        <v>955</v>
      </c>
      <c r="C44" s="2431"/>
      <c r="D44" s="2431"/>
      <c r="E44" s="2431"/>
      <c r="F44" s="2431"/>
      <c r="G44" s="2432"/>
      <c r="H44" s="2316">
        <v>1981</v>
      </c>
      <c r="I44" s="2317"/>
      <c r="J44" s="133">
        <v>510</v>
      </c>
      <c r="K44" s="375">
        <f>'ПЕЧАТЬ СВОД'!D24</f>
        <v>0</v>
      </c>
      <c r="L44" s="375"/>
      <c r="M44" s="375"/>
      <c r="N44" s="121"/>
      <c r="O44" s="284">
        <f>K44-'ПЕЧАТЬ СВОД'!D24</f>
        <v>0</v>
      </c>
      <c r="P44" s="225">
        <f>'КФО 4'!H14</f>
        <v>2026</v>
      </c>
      <c r="Q44" s="225">
        <f>'КФО 4'!I14</f>
        <v>2027</v>
      </c>
      <c r="R44" s="225">
        <f>'КФО 4'!J14</f>
        <v>2028</v>
      </c>
      <c r="V44" s="877"/>
      <c r="W44" s="877"/>
      <c r="X44" s="877"/>
    </row>
    <row r="45" spans="1:24" s="131" customFormat="1" ht="30" customHeight="1" x14ac:dyDescent="0.25">
      <c r="A45" s="129"/>
      <c r="B45" s="2338" t="s">
        <v>224</v>
      </c>
      <c r="C45" s="2339"/>
      <c r="D45" s="2339"/>
      <c r="E45" s="2339"/>
      <c r="F45" s="2339"/>
      <c r="G45" s="2340"/>
      <c r="H45" s="2349">
        <v>2000</v>
      </c>
      <c r="I45" s="2350"/>
      <c r="J45" s="132" t="s">
        <v>30</v>
      </c>
      <c r="K45" s="378">
        <f>K46+K53+K58+K62+K67+K69+K77+K81</f>
        <v>46851202.640000001</v>
      </c>
      <c r="L45" s="378">
        <f t="shared" ref="L45:M45" si="3">L46+L53+L58+L62+L67+L69+L77+L81</f>
        <v>46677141.950000003</v>
      </c>
      <c r="M45" s="378">
        <f t="shared" si="3"/>
        <v>46787971.060000002</v>
      </c>
      <c r="N45" s="121"/>
      <c r="O45" s="1460">
        <f>K45-K25</f>
        <v>0</v>
      </c>
      <c r="P45" s="758">
        <f>(K25+K23)-K45</f>
        <v>0</v>
      </c>
      <c r="Q45" s="758">
        <f>(L25+L23)-L45</f>
        <v>0</v>
      </c>
      <c r="R45" s="758">
        <f>(M25+M23)-M45</f>
        <v>0</v>
      </c>
      <c r="V45" s="877"/>
      <c r="W45" s="877"/>
      <c r="X45" s="877"/>
    </row>
    <row r="46" spans="1:24" s="131" customFormat="1" ht="39" customHeight="1" x14ac:dyDescent="0.25">
      <c r="A46" s="129"/>
      <c r="B46" s="2423" t="s">
        <v>225</v>
      </c>
      <c r="C46" s="2423"/>
      <c r="D46" s="2423"/>
      <c r="E46" s="2423"/>
      <c r="F46" s="2423"/>
      <c r="G46" s="2423"/>
      <c r="H46" s="2320">
        <v>2100</v>
      </c>
      <c r="I46" s="2321"/>
      <c r="J46" s="133" t="s">
        <v>30</v>
      </c>
      <c r="K46" s="136">
        <f>K47+K48+K49+K50</f>
        <v>18074545.039999999</v>
      </c>
      <c r="L46" s="136">
        <f t="shared" ref="L46:M46" si="4">L47+L48+L49+L50</f>
        <v>18471577.039999999</v>
      </c>
      <c r="M46" s="136">
        <f t="shared" si="4"/>
        <v>18471577.039999999</v>
      </c>
      <c r="N46" s="121"/>
      <c r="P46" s="227">
        <f>K45-'ПЕЧАТЬ СВОД'!D27</f>
        <v>0</v>
      </c>
      <c r="V46" s="877"/>
      <c r="W46" s="877"/>
      <c r="X46" s="877"/>
    </row>
    <row r="47" spans="1:24" s="131" customFormat="1" ht="32.1" customHeight="1" x14ac:dyDescent="0.25">
      <c r="A47" s="129"/>
      <c r="B47" s="2537" t="s">
        <v>516</v>
      </c>
      <c r="C47" s="2537"/>
      <c r="D47" s="2537"/>
      <c r="E47" s="2537"/>
      <c r="F47" s="2537"/>
      <c r="G47" s="2537"/>
      <c r="H47" s="2351">
        <v>2110</v>
      </c>
      <c r="I47" s="2352"/>
      <c r="J47" s="133">
        <v>111</v>
      </c>
      <c r="K47" s="487">
        <f>'КФО 2'!H16+'КФО 4'!H17+'КФО 5'!H16</f>
        <v>13882139.039999999</v>
      </c>
      <c r="L47" s="487">
        <f>'КФО 2'!I16+'КФО 4'!I17+'КФО 5'!I16</f>
        <v>14187079.039999999</v>
      </c>
      <c r="M47" s="487">
        <f>'КФО 2'!J16+'КФО 4'!J17+'КФО 5'!J16</f>
        <v>14187079.039999999</v>
      </c>
      <c r="N47" s="121"/>
      <c r="P47" s="227">
        <f>K47-'ПЕЧАТЬ СВОД'!D30</f>
        <v>0</v>
      </c>
      <c r="V47" s="877"/>
      <c r="W47" s="877"/>
      <c r="X47" s="877"/>
    </row>
    <row r="48" spans="1:24" s="131" customFormat="1" ht="20.25" x14ac:dyDescent="0.25">
      <c r="A48" s="129"/>
      <c r="B48" s="2424" t="s">
        <v>226</v>
      </c>
      <c r="C48" s="2424"/>
      <c r="D48" s="2424"/>
      <c r="E48" s="2424"/>
      <c r="F48" s="2424"/>
      <c r="G48" s="2424"/>
      <c r="H48" s="2316">
        <v>2120</v>
      </c>
      <c r="I48" s="2317"/>
      <c r="J48" s="133">
        <v>112</v>
      </c>
      <c r="K48" s="135">
        <f>'КФО 2'!H51+'КФО 4'!H53+'КФО 5'!H51</f>
        <v>0</v>
      </c>
      <c r="L48" s="135">
        <f>'КФО 2'!I51+'КФО 4'!I53+'КФО 5'!I51</f>
        <v>0</v>
      </c>
      <c r="M48" s="135">
        <f>'КФО 2'!J51+'КФО 4'!J53+'КФО 5'!J51</f>
        <v>0</v>
      </c>
      <c r="N48" s="121"/>
      <c r="P48" s="227"/>
      <c r="V48" s="877"/>
      <c r="W48" s="877"/>
      <c r="X48" s="877"/>
    </row>
    <row r="49" spans="1:24" s="131" customFormat="1" ht="20.25" x14ac:dyDescent="0.25">
      <c r="A49" s="129"/>
      <c r="B49" s="2424" t="s">
        <v>227</v>
      </c>
      <c r="C49" s="2424"/>
      <c r="D49" s="2424"/>
      <c r="E49" s="2424"/>
      <c r="F49" s="2424"/>
      <c r="G49" s="2424"/>
      <c r="H49" s="2316">
        <v>2130</v>
      </c>
      <c r="I49" s="2317"/>
      <c r="J49" s="133">
        <v>113</v>
      </c>
      <c r="K49" s="135">
        <f>'КФО 2'!H57+'КФО 4'!H59+'КФО 5'!H57</f>
        <v>0</v>
      </c>
      <c r="L49" s="135">
        <f>'КФО 2'!I57+'КФО 4'!I59+'КФО 5'!I57</f>
        <v>0</v>
      </c>
      <c r="M49" s="135">
        <f>'КФО 2'!J57+'КФО 4'!J59+'КФО 5'!J57</f>
        <v>0</v>
      </c>
      <c r="N49" s="121"/>
      <c r="P49" s="227">
        <f>K50-'ПЕЧАТЬ СВОД'!D31</f>
        <v>0</v>
      </c>
      <c r="V49" s="877"/>
      <c r="W49" s="877"/>
      <c r="X49" s="877"/>
    </row>
    <row r="50" spans="1:24" s="131" customFormat="1" ht="39" customHeight="1" x14ac:dyDescent="0.25">
      <c r="A50" s="129"/>
      <c r="B50" s="2424" t="s">
        <v>228</v>
      </c>
      <c r="C50" s="2424"/>
      <c r="D50" s="2424"/>
      <c r="E50" s="2424"/>
      <c r="F50" s="2424"/>
      <c r="G50" s="2424"/>
      <c r="H50" s="2316">
        <v>2140</v>
      </c>
      <c r="I50" s="2317"/>
      <c r="J50" s="133">
        <v>119</v>
      </c>
      <c r="K50" s="135">
        <f>K51+K52</f>
        <v>4192406</v>
      </c>
      <c r="L50" s="135">
        <f t="shared" ref="L50:M50" si="5">L51+L52</f>
        <v>4284498</v>
      </c>
      <c r="M50" s="135">
        <f t="shared" si="5"/>
        <v>4284498</v>
      </c>
      <c r="N50" s="121"/>
      <c r="V50" s="877"/>
      <c r="W50" s="877"/>
      <c r="X50" s="877"/>
    </row>
    <row r="51" spans="1:24" s="131" customFormat="1" ht="32.1" customHeight="1" x14ac:dyDescent="0.25">
      <c r="A51" s="129"/>
      <c r="B51" s="2364" t="s">
        <v>517</v>
      </c>
      <c r="C51" s="2365"/>
      <c r="D51" s="2365"/>
      <c r="E51" s="2365"/>
      <c r="F51" s="2365"/>
      <c r="G51" s="2366"/>
      <c r="H51" s="2318">
        <v>2141</v>
      </c>
      <c r="I51" s="2319"/>
      <c r="J51" s="133">
        <v>119</v>
      </c>
      <c r="K51" s="137">
        <f>'КФО 2'!H23+'КФО 4'!H25+'КФО 5'!H23</f>
        <v>4192406</v>
      </c>
      <c r="L51" s="137">
        <f>'КФО 2'!I23+'КФО 4'!I25+'КФО 5'!I23</f>
        <v>4284498</v>
      </c>
      <c r="M51" s="137">
        <f>'КФО 2'!J23+'КФО 4'!J25+'КФО 5'!J23</f>
        <v>4284498</v>
      </c>
      <c r="N51" s="121"/>
      <c r="V51" s="877"/>
      <c r="W51" s="877"/>
      <c r="X51" s="877"/>
    </row>
    <row r="52" spans="1:24" s="131" customFormat="1" ht="19.5" customHeight="1" x14ac:dyDescent="0.25">
      <c r="A52" s="129"/>
      <c r="B52" s="2367" t="s">
        <v>229</v>
      </c>
      <c r="C52" s="2368"/>
      <c r="D52" s="2368"/>
      <c r="E52" s="2368"/>
      <c r="F52" s="2368"/>
      <c r="G52" s="2369"/>
      <c r="H52" s="2318">
        <v>2142</v>
      </c>
      <c r="I52" s="2319"/>
      <c r="J52" s="133">
        <v>119</v>
      </c>
      <c r="K52" s="157"/>
      <c r="L52" s="157"/>
      <c r="M52" s="157"/>
      <c r="N52" s="121"/>
      <c r="V52" s="877"/>
      <c r="W52" s="877"/>
      <c r="X52" s="877"/>
    </row>
    <row r="53" spans="1:24" s="131" customFormat="1" ht="20.25" x14ac:dyDescent="0.25">
      <c r="A53" s="129"/>
      <c r="B53" s="2423" t="s">
        <v>230</v>
      </c>
      <c r="C53" s="2423"/>
      <c r="D53" s="2423"/>
      <c r="E53" s="2423"/>
      <c r="F53" s="2423"/>
      <c r="G53" s="2423"/>
      <c r="H53" s="2320">
        <v>2200</v>
      </c>
      <c r="I53" s="2321"/>
      <c r="J53" s="133">
        <v>300</v>
      </c>
      <c r="K53" s="138">
        <f>'КФО 2'!H76+'КФО 4'!H84+'КФО 5'!H63+K54</f>
        <v>0</v>
      </c>
      <c r="L53" s="138">
        <f>'КФО 2'!I76+'КФО 4'!I84+'КФО 5'!I63+L54</f>
        <v>0</v>
      </c>
      <c r="M53" s="138">
        <f>'КФО 2'!J76+'КФО 4'!J84+'КФО 5'!J63+M54</f>
        <v>0</v>
      </c>
      <c r="N53" s="121"/>
      <c r="V53" s="877"/>
      <c r="W53" s="877"/>
      <c r="X53" s="877"/>
    </row>
    <row r="54" spans="1:24" s="131" customFormat="1" ht="41.25" customHeight="1" x14ac:dyDescent="0.25">
      <c r="A54" s="129"/>
      <c r="B54" s="2424" t="s">
        <v>231</v>
      </c>
      <c r="C54" s="2424"/>
      <c r="D54" s="2424"/>
      <c r="E54" s="2424"/>
      <c r="F54" s="2424"/>
      <c r="G54" s="2424"/>
      <c r="H54" s="2316">
        <v>2210</v>
      </c>
      <c r="I54" s="2317"/>
      <c r="J54" s="133">
        <v>320</v>
      </c>
      <c r="K54" s="135">
        <f>K55</f>
        <v>0</v>
      </c>
      <c r="L54" s="135">
        <f t="shared" ref="L54:M54" si="6">L55</f>
        <v>0</v>
      </c>
      <c r="M54" s="135">
        <f t="shared" si="6"/>
        <v>0</v>
      </c>
      <c r="N54" s="121"/>
      <c r="V54" s="877"/>
      <c r="W54" s="877"/>
      <c r="X54" s="877"/>
    </row>
    <row r="55" spans="1:24" s="131" customFormat="1" ht="41.25" customHeight="1" x14ac:dyDescent="0.25">
      <c r="A55" s="129"/>
      <c r="B55" s="2425" t="s">
        <v>232</v>
      </c>
      <c r="C55" s="2425"/>
      <c r="D55" s="2425"/>
      <c r="E55" s="2425"/>
      <c r="F55" s="2425"/>
      <c r="G55" s="2425"/>
      <c r="H55" s="2318">
        <v>2211</v>
      </c>
      <c r="I55" s="2319"/>
      <c r="J55" s="133">
        <v>321</v>
      </c>
      <c r="K55" s="137">
        <f>'КФО 4'!H78+'КФО 2'!H70</f>
        <v>0</v>
      </c>
      <c r="L55" s="137">
        <f>'КФО 4'!I78+'КФО 2'!I70</f>
        <v>0</v>
      </c>
      <c r="M55" s="137">
        <f>'КФО 4'!J78+'КФО 2'!J70</f>
        <v>0</v>
      </c>
      <c r="N55" s="121"/>
      <c r="V55" s="877"/>
      <c r="W55" s="877"/>
      <c r="X55" s="877"/>
    </row>
    <row r="56" spans="1:24" s="131" customFormat="1" ht="50.1" customHeight="1" x14ac:dyDescent="0.25">
      <c r="A56" s="129"/>
      <c r="B56" s="2424" t="s">
        <v>233</v>
      </c>
      <c r="C56" s="2424"/>
      <c r="D56" s="2424"/>
      <c r="E56" s="2424"/>
      <c r="F56" s="2424"/>
      <c r="G56" s="2424"/>
      <c r="H56" s="2316">
        <v>2230</v>
      </c>
      <c r="I56" s="2317"/>
      <c r="J56" s="133">
        <v>350</v>
      </c>
      <c r="K56" s="156"/>
      <c r="L56" s="156"/>
      <c r="M56" s="156"/>
      <c r="N56" s="121"/>
      <c r="V56" s="877"/>
      <c r="W56" s="877"/>
      <c r="X56" s="877"/>
    </row>
    <row r="57" spans="1:24" s="131" customFormat="1" ht="20.85" customHeight="1" x14ac:dyDescent="0.25">
      <c r="A57" s="129"/>
      <c r="B57" s="2427" t="s">
        <v>435</v>
      </c>
      <c r="C57" s="2428"/>
      <c r="D57" s="2428"/>
      <c r="E57" s="2428"/>
      <c r="F57" s="2428"/>
      <c r="G57" s="2429"/>
      <c r="H57" s="2316">
        <v>2240</v>
      </c>
      <c r="I57" s="2317"/>
      <c r="J57" s="133">
        <v>360</v>
      </c>
      <c r="K57" s="373">
        <f>'КФО 2'!H76+'КФО 5'!H63+'КФО 4'!H84+'расшифровка 6'!H63</f>
        <v>0</v>
      </c>
      <c r="L57" s="373">
        <f>'КФО 2'!I76+'КФО 5'!I63+'КФО 4'!I84+'расшифровка 6'!I63</f>
        <v>0</v>
      </c>
      <c r="M57" s="373">
        <f>'КФО 2'!J76+'КФО 5'!J63+'КФО 4'!J84+'расшифровка 6'!J63</f>
        <v>0</v>
      </c>
      <c r="N57" s="121"/>
      <c r="O57" s="2532" t="s">
        <v>453</v>
      </c>
      <c r="P57" s="2532"/>
      <c r="V57" s="877"/>
      <c r="W57" s="877"/>
      <c r="X57" s="877"/>
    </row>
    <row r="58" spans="1:24" s="131" customFormat="1" ht="20.85" customHeight="1" x14ac:dyDescent="0.25">
      <c r="A58" s="129"/>
      <c r="B58" s="2337" t="s">
        <v>234</v>
      </c>
      <c r="C58" s="2337"/>
      <c r="D58" s="2337"/>
      <c r="E58" s="2337"/>
      <c r="F58" s="2337"/>
      <c r="G58" s="2337"/>
      <c r="H58" s="2320">
        <v>2300</v>
      </c>
      <c r="I58" s="2321"/>
      <c r="J58" s="133">
        <v>850</v>
      </c>
      <c r="K58" s="138">
        <f>K59+K60+K61</f>
        <v>799465</v>
      </c>
      <c r="L58" s="138">
        <f t="shared" ref="L58:M58" si="7">L59+L60+L61</f>
        <v>799465</v>
      </c>
      <c r="M58" s="138">
        <f t="shared" si="7"/>
        <v>799465</v>
      </c>
      <c r="N58" s="121"/>
      <c r="P58" s="227"/>
      <c r="V58" s="877"/>
      <c r="W58" s="877"/>
      <c r="X58" s="877"/>
    </row>
    <row r="59" spans="1:24" s="131" customFormat="1" ht="32.1" customHeight="1" x14ac:dyDescent="0.25">
      <c r="A59" s="129"/>
      <c r="B59" s="2304" t="s">
        <v>515</v>
      </c>
      <c r="C59" s="2304"/>
      <c r="D59" s="2304"/>
      <c r="E59" s="2304"/>
      <c r="F59" s="2304"/>
      <c r="G59" s="2304"/>
      <c r="H59" s="2316">
        <v>2310</v>
      </c>
      <c r="I59" s="2317"/>
      <c r="J59" s="133">
        <v>851</v>
      </c>
      <c r="K59" s="135">
        <f>'КФО 2'!H89+'КФО 4'!H97+'КФО 5'!H76</f>
        <v>799465</v>
      </c>
      <c r="L59" s="135">
        <f>'КФО 2'!I89+'КФО 4'!I97+'КФО 5'!I76</f>
        <v>799465</v>
      </c>
      <c r="M59" s="135">
        <f>'КФО 2'!J89+'КФО 4'!J97+'КФО 5'!J76</f>
        <v>799465</v>
      </c>
      <c r="N59" s="121"/>
      <c r="V59" s="877"/>
      <c r="W59" s="877"/>
      <c r="X59" s="877"/>
    </row>
    <row r="60" spans="1:24" s="131" customFormat="1" ht="39" customHeight="1" x14ac:dyDescent="0.25">
      <c r="A60" s="129"/>
      <c r="B60" s="2415" t="s">
        <v>449</v>
      </c>
      <c r="C60" s="2415"/>
      <c r="D60" s="2415"/>
      <c r="E60" s="2415"/>
      <c r="F60" s="2415"/>
      <c r="G60" s="2415"/>
      <c r="H60" s="2316">
        <v>2320</v>
      </c>
      <c r="I60" s="2317"/>
      <c r="J60" s="133">
        <v>852</v>
      </c>
      <c r="K60" s="135">
        <f>'КФО 2'!H97+'КФО 4'!H105+'КФО 5'!H84</f>
        <v>0</v>
      </c>
      <c r="L60" s="135">
        <f>'КФО 2'!I97+'КФО 4'!I105+'КФО 5'!I84</f>
        <v>0</v>
      </c>
      <c r="M60" s="135">
        <f>'КФО 2'!J97+'КФО 4'!J105+'КФО 5'!J84</f>
        <v>0</v>
      </c>
      <c r="N60" s="121"/>
      <c r="V60" s="877"/>
      <c r="W60" s="877"/>
      <c r="X60" s="877"/>
    </row>
    <row r="61" spans="1:24" s="131" customFormat="1" ht="20.25" x14ac:dyDescent="0.25">
      <c r="A61" s="129"/>
      <c r="B61" s="2415" t="s">
        <v>235</v>
      </c>
      <c r="C61" s="2415"/>
      <c r="D61" s="2415"/>
      <c r="E61" s="2415"/>
      <c r="F61" s="2415"/>
      <c r="G61" s="2415"/>
      <c r="H61" s="2316">
        <v>2330</v>
      </c>
      <c r="I61" s="2317"/>
      <c r="J61" s="133">
        <v>853</v>
      </c>
      <c r="K61" s="135">
        <f>'КФО 2'!H109+'КФО 4'!H117+'КФО 5'!H91</f>
        <v>0</v>
      </c>
      <c r="L61" s="135">
        <f>'КФО 2'!I109+'КФО 4'!I117+'КФО 5'!I91</f>
        <v>0</v>
      </c>
      <c r="M61" s="135">
        <f>'КФО 2'!J109+'КФО 4'!J117+'КФО 5'!J91</f>
        <v>0</v>
      </c>
      <c r="N61" s="121"/>
      <c r="V61" s="877"/>
      <c r="W61" s="877"/>
      <c r="X61" s="877"/>
    </row>
    <row r="62" spans="1:24" s="131" customFormat="1" ht="20.25" x14ac:dyDescent="0.25">
      <c r="A62" s="129"/>
      <c r="B62" s="2415" t="s">
        <v>236</v>
      </c>
      <c r="C62" s="2415"/>
      <c r="D62" s="2415"/>
      <c r="E62" s="2415"/>
      <c r="F62" s="2415"/>
      <c r="G62" s="2415"/>
      <c r="H62" s="2316">
        <v>2400</v>
      </c>
      <c r="I62" s="2317"/>
      <c r="J62" s="133" t="s">
        <v>30</v>
      </c>
      <c r="K62" s="135">
        <f>K63+K64+K65+K66+K67</f>
        <v>0</v>
      </c>
      <c r="L62" s="135">
        <f t="shared" ref="L62:M62" si="8">L63+L64+L65+L66+L67</f>
        <v>0</v>
      </c>
      <c r="M62" s="135">
        <f t="shared" si="8"/>
        <v>0</v>
      </c>
      <c r="N62" s="121"/>
      <c r="V62" s="877"/>
      <c r="W62" s="877"/>
      <c r="X62" s="877"/>
    </row>
    <row r="63" spans="1:24" s="131" customFormat="1" ht="21" customHeight="1" x14ac:dyDescent="0.25">
      <c r="A63" s="129"/>
      <c r="B63" s="2415" t="s">
        <v>448</v>
      </c>
      <c r="C63" s="2415"/>
      <c r="D63" s="2415"/>
      <c r="E63" s="2415"/>
      <c r="F63" s="2415"/>
      <c r="G63" s="2415"/>
      <c r="H63" s="2316">
        <v>2410</v>
      </c>
      <c r="I63" s="2317"/>
      <c r="J63" s="133">
        <v>613</v>
      </c>
      <c r="K63" s="156"/>
      <c r="L63" s="156"/>
      <c r="M63" s="156"/>
      <c r="N63" s="121"/>
      <c r="V63" s="877"/>
      <c r="W63" s="877"/>
      <c r="X63" s="877"/>
    </row>
    <row r="64" spans="1:24" s="131" customFormat="1" ht="20.85" customHeight="1" x14ac:dyDescent="0.25">
      <c r="A64" s="129"/>
      <c r="B64" s="2415" t="s">
        <v>437</v>
      </c>
      <c r="C64" s="2415"/>
      <c r="D64" s="2415"/>
      <c r="E64" s="2415"/>
      <c r="F64" s="2415"/>
      <c r="G64" s="2415"/>
      <c r="H64" s="2316">
        <v>2420</v>
      </c>
      <c r="I64" s="2317"/>
      <c r="J64" s="133">
        <v>623</v>
      </c>
      <c r="K64" s="156"/>
      <c r="L64" s="156"/>
      <c r="M64" s="156"/>
      <c r="N64" s="121"/>
      <c r="V64" s="877"/>
      <c r="W64" s="877"/>
      <c r="X64" s="877"/>
    </row>
    <row r="65" spans="1:24" s="131" customFormat="1" ht="38.25" customHeight="1" x14ac:dyDescent="0.25">
      <c r="A65" s="129"/>
      <c r="B65" s="2370" t="s">
        <v>518</v>
      </c>
      <c r="C65" s="2371"/>
      <c r="D65" s="2371"/>
      <c r="E65" s="2371"/>
      <c r="F65" s="2371"/>
      <c r="G65" s="2372"/>
      <c r="H65" s="2316">
        <v>2430</v>
      </c>
      <c r="I65" s="2317"/>
      <c r="J65" s="133">
        <v>634</v>
      </c>
      <c r="K65" s="156"/>
      <c r="L65" s="156"/>
      <c r="M65" s="156"/>
      <c r="N65" s="121"/>
      <c r="V65" s="877"/>
      <c r="W65" s="877"/>
      <c r="X65" s="877"/>
    </row>
    <row r="66" spans="1:24" s="131" customFormat="1" ht="20.25" x14ac:dyDescent="0.25">
      <c r="A66" s="129"/>
      <c r="B66" s="2370" t="s">
        <v>438</v>
      </c>
      <c r="C66" s="2371"/>
      <c r="D66" s="2371"/>
      <c r="E66" s="2371"/>
      <c r="F66" s="2371"/>
      <c r="G66" s="2372"/>
      <c r="H66" s="2316">
        <v>2440</v>
      </c>
      <c r="I66" s="2317"/>
      <c r="J66" s="133">
        <v>810</v>
      </c>
      <c r="K66" s="156"/>
      <c r="L66" s="156"/>
      <c r="M66" s="156"/>
      <c r="N66" s="121"/>
      <c r="P66" s="489"/>
      <c r="Q66" s="489"/>
      <c r="V66" s="877"/>
      <c r="W66" s="877"/>
      <c r="X66" s="877"/>
    </row>
    <row r="67" spans="1:24" s="131" customFormat="1" ht="20.85" customHeight="1" x14ac:dyDescent="0.25">
      <c r="A67" s="129"/>
      <c r="B67" s="2370" t="s">
        <v>237</v>
      </c>
      <c r="C67" s="2371"/>
      <c r="D67" s="2371"/>
      <c r="E67" s="2371"/>
      <c r="F67" s="2371"/>
      <c r="G67" s="2372"/>
      <c r="H67" s="2316">
        <v>2450</v>
      </c>
      <c r="I67" s="2317"/>
      <c r="J67" s="133">
        <v>862</v>
      </c>
      <c r="K67" s="156"/>
      <c r="L67" s="156"/>
      <c r="M67" s="156"/>
      <c r="N67" s="121"/>
      <c r="P67" s="2529" t="s">
        <v>731</v>
      </c>
      <c r="Q67" s="2529"/>
      <c r="R67" s="2529"/>
      <c r="V67" s="877"/>
      <c r="W67" s="877"/>
      <c r="X67" s="877"/>
    </row>
    <row r="68" spans="1:24" s="131" customFormat="1" ht="39" customHeight="1" x14ac:dyDescent="0.25">
      <c r="A68" s="129"/>
      <c r="B68" s="2415" t="s">
        <v>238</v>
      </c>
      <c r="C68" s="2415"/>
      <c r="D68" s="2415"/>
      <c r="E68" s="2415"/>
      <c r="F68" s="2415"/>
      <c r="G68" s="2415"/>
      <c r="H68" s="2316">
        <v>2520</v>
      </c>
      <c r="I68" s="2317"/>
      <c r="J68" s="133">
        <v>831</v>
      </c>
      <c r="K68" s="135">
        <f>'КФО 2'!H82+'КФО 4'!H90+'КФО 5'!H69</f>
        <v>0</v>
      </c>
      <c r="L68" s="135">
        <f>'КФО 2'!I82+'КФО 4'!I90+'КФО 5'!I69</f>
        <v>0</v>
      </c>
      <c r="M68" s="135">
        <f>'КФО 2'!J82+'КФО 4'!J90+'КФО 5'!J69</f>
        <v>0</v>
      </c>
      <c r="N68" s="121"/>
      <c r="P68" s="226">
        <f>P44</f>
        <v>2026</v>
      </c>
      <c r="Q68" s="226">
        <f t="shared" ref="Q68:R68" si="9">Q44</f>
        <v>2027</v>
      </c>
      <c r="R68" s="226">
        <f t="shared" si="9"/>
        <v>2028</v>
      </c>
      <c r="V68" s="877"/>
      <c r="W68" s="877"/>
      <c r="X68" s="877"/>
    </row>
    <row r="69" spans="1:24" s="131" customFormat="1" ht="34.700000000000003" customHeight="1" x14ac:dyDescent="0.25">
      <c r="A69" s="129"/>
      <c r="B69" s="2412" t="s">
        <v>239</v>
      </c>
      <c r="C69" s="2412"/>
      <c r="D69" s="2412"/>
      <c r="E69" s="2412"/>
      <c r="F69" s="2412"/>
      <c r="G69" s="2412"/>
      <c r="H69" s="2347">
        <v>2600</v>
      </c>
      <c r="I69" s="2348"/>
      <c r="J69" s="132" t="s">
        <v>30</v>
      </c>
      <c r="K69" s="138">
        <f>K70+K71+K72+K73+K74</f>
        <v>27977192.600000001</v>
      </c>
      <c r="L69" s="138">
        <f t="shared" ref="L69:M69" si="10">L70+L71+L72+L73+L74</f>
        <v>27406099.91</v>
      </c>
      <c r="M69" s="138">
        <f t="shared" si="10"/>
        <v>27516929.02</v>
      </c>
      <c r="N69" s="121"/>
      <c r="P69" s="440">
        <f>K69-K88</f>
        <v>0</v>
      </c>
      <c r="Q69" s="440">
        <f>L69-L88</f>
        <v>0</v>
      </c>
      <c r="R69" s="440">
        <f t="shared" ref="R69" si="11">M69-M88</f>
        <v>0</v>
      </c>
      <c r="S69" s="2527" t="s">
        <v>514</v>
      </c>
      <c r="T69" s="2528"/>
      <c r="U69" s="2528"/>
      <c r="V69" s="877"/>
      <c r="W69" s="877"/>
      <c r="X69" s="877"/>
    </row>
    <row r="70" spans="1:24" s="131" customFormat="1" ht="20.25" hidden="1" x14ac:dyDescent="0.25">
      <c r="A70" s="129"/>
      <c r="B70" s="2416" t="s">
        <v>240</v>
      </c>
      <c r="C70" s="2416"/>
      <c r="D70" s="2416"/>
      <c r="E70" s="2416"/>
      <c r="F70" s="2416"/>
      <c r="G70" s="2416"/>
      <c r="H70" s="354">
        <v>2620</v>
      </c>
      <c r="I70" s="354"/>
      <c r="J70" s="354">
        <v>242</v>
      </c>
      <c r="K70" s="355"/>
      <c r="L70" s="482"/>
      <c r="M70" s="482"/>
      <c r="N70" s="356" t="s">
        <v>436</v>
      </c>
      <c r="P70" s="126"/>
      <c r="Q70" s="126"/>
      <c r="R70" s="126"/>
      <c r="V70" s="877"/>
      <c r="W70" s="877"/>
      <c r="X70" s="877"/>
    </row>
    <row r="71" spans="1:24" s="131" customFormat="1" ht="20.25" x14ac:dyDescent="0.25">
      <c r="A71" s="129"/>
      <c r="B71" s="2417" t="s">
        <v>241</v>
      </c>
      <c r="C71" s="2417"/>
      <c r="D71" s="2417"/>
      <c r="E71" s="2417"/>
      <c r="F71" s="2417"/>
      <c r="G71" s="2417"/>
      <c r="H71" s="2410">
        <v>2630</v>
      </c>
      <c r="I71" s="2411"/>
      <c r="J71" s="485">
        <v>243</v>
      </c>
      <c r="K71" s="486">
        <f>'КФО 2'!H127+'КФО 4'!H135+'КФО 5'!H124</f>
        <v>0</v>
      </c>
      <c r="L71" s="484">
        <f>'КФО 2'!I127+'КФО 4'!I135+'КФО 5'!I124</f>
        <v>0</v>
      </c>
      <c r="M71" s="484">
        <f>'КФО 2'!J127+'КФО 4'!J135+'КФО 5'!J124</f>
        <v>0</v>
      </c>
      <c r="N71" s="121"/>
      <c r="P71" s="365">
        <f>K71-ПРОВЕРКА!H24</f>
        <v>0</v>
      </c>
      <c r="Q71" s="365">
        <f>L71-ПРОВЕРКА!I24</f>
        <v>0</v>
      </c>
      <c r="R71" s="365">
        <f>M71-ПРОВЕРКА!J24</f>
        <v>0</v>
      </c>
      <c r="V71" s="877"/>
      <c r="W71" s="877"/>
      <c r="X71" s="877"/>
    </row>
    <row r="72" spans="1:24" s="131" customFormat="1" ht="20.85" customHeight="1" x14ac:dyDescent="0.25">
      <c r="A72" s="129"/>
      <c r="B72" s="2538" t="s">
        <v>524</v>
      </c>
      <c r="C72" s="2538"/>
      <c r="D72" s="2538"/>
      <c r="E72" s="2538"/>
      <c r="F72" s="2538"/>
      <c r="G72" s="2538"/>
      <c r="H72" s="2413">
        <v>2640</v>
      </c>
      <c r="I72" s="2414"/>
      <c r="J72" s="132">
        <v>244</v>
      </c>
      <c r="K72" s="139">
        <f>'КФО 2'!H953+'КФО 4'!H1184+'КФО 5'!H484</f>
        <v>24097643.100000001</v>
      </c>
      <c r="L72" s="139">
        <f>'КФО 2'!I953+'КФО 4'!I1184+'КФО 5'!I484</f>
        <v>23452937.219999999</v>
      </c>
      <c r="M72" s="139">
        <f>'КФО 2'!J953+'КФО 4'!J1184+'КФО 5'!J484</f>
        <v>23504795.210000001</v>
      </c>
      <c r="N72" s="121"/>
      <c r="P72" s="365">
        <f>K72-ПРОВЕРКА!H23</f>
        <v>0</v>
      </c>
      <c r="Q72" s="365">
        <f>L72-ПРОВЕРКА!I23</f>
        <v>0</v>
      </c>
      <c r="R72" s="365">
        <f>M72-ПРОВЕРКА!J23</f>
        <v>0</v>
      </c>
      <c r="V72" s="877"/>
      <c r="W72" s="877"/>
      <c r="X72" s="877"/>
    </row>
    <row r="73" spans="1:24" s="131" customFormat="1" ht="20.85" customHeight="1" x14ac:dyDescent="0.25">
      <c r="A73" s="129"/>
      <c r="B73" s="2417" t="s">
        <v>496</v>
      </c>
      <c r="C73" s="2417"/>
      <c r="D73" s="2417"/>
      <c r="E73" s="2417"/>
      <c r="F73" s="2417"/>
      <c r="G73" s="2417"/>
      <c r="H73" s="2410">
        <v>2660</v>
      </c>
      <c r="I73" s="2411"/>
      <c r="J73" s="485">
        <v>247</v>
      </c>
      <c r="K73" s="486">
        <f>'КФО 2'!H160+'КФО 4'!H153</f>
        <v>3879549.4999999995</v>
      </c>
      <c r="L73" s="486">
        <f>'КФО 2'!I160+'КФО 4'!I153</f>
        <v>3953162.6900000004</v>
      </c>
      <c r="M73" s="486">
        <f>'КФО 2'!J160+'КФО 4'!J153</f>
        <v>4012133.81</v>
      </c>
      <c r="N73" s="121"/>
      <c r="P73" s="365">
        <f>K73-ПРОВЕРКА!H25</f>
        <v>0</v>
      </c>
      <c r="Q73" s="365">
        <f>L73-ПРОВЕРКА!I25</f>
        <v>0</v>
      </c>
      <c r="R73" s="365">
        <f>M73-ПРОВЕРКА!J25</f>
        <v>0</v>
      </c>
      <c r="V73" s="877"/>
      <c r="W73" s="877"/>
      <c r="X73" s="877"/>
    </row>
    <row r="74" spans="1:24" s="131" customFormat="1" ht="20.85" customHeight="1" x14ac:dyDescent="0.25">
      <c r="A74" s="129"/>
      <c r="B74" s="2415" t="s">
        <v>242</v>
      </c>
      <c r="C74" s="2415"/>
      <c r="D74" s="2415"/>
      <c r="E74" s="2415"/>
      <c r="F74" s="2415"/>
      <c r="G74" s="2415"/>
      <c r="H74" s="2316">
        <v>2700</v>
      </c>
      <c r="I74" s="2317"/>
      <c r="J74" s="133">
        <v>400</v>
      </c>
      <c r="K74" s="135">
        <f>'КФО 2'!H142+'КФО 4'!H168+'КФО 5'!H139</f>
        <v>0</v>
      </c>
      <c r="L74" s="135">
        <f>'КФО 2'!I142+'КФО 4'!I168+'КФО 5'!I139</f>
        <v>0</v>
      </c>
      <c r="M74" s="135">
        <f>'КФО 2'!J142+'КФО 4'!J168+'КФО 5'!J139</f>
        <v>0</v>
      </c>
      <c r="N74" s="121"/>
      <c r="P74" s="365"/>
      <c r="Q74" s="365"/>
      <c r="R74" s="365"/>
      <c r="V74" s="877"/>
      <c r="W74" s="877"/>
      <c r="X74" s="877"/>
    </row>
    <row r="75" spans="1:24" s="131" customFormat="1" ht="20.25" customHeight="1" x14ac:dyDescent="0.25">
      <c r="A75" s="129"/>
      <c r="B75" s="2378" t="s">
        <v>525</v>
      </c>
      <c r="C75" s="2378"/>
      <c r="D75" s="2378"/>
      <c r="E75" s="2378"/>
      <c r="F75" s="2378"/>
      <c r="G75" s="2378"/>
      <c r="H75" s="2318">
        <v>2710</v>
      </c>
      <c r="I75" s="2319"/>
      <c r="J75" s="133">
        <v>406</v>
      </c>
      <c r="K75" s="157"/>
      <c r="L75" s="157"/>
      <c r="M75" s="157"/>
      <c r="N75" s="121"/>
      <c r="O75" s="479"/>
      <c r="P75" s="480"/>
      <c r="Q75" s="481"/>
      <c r="R75" s="476"/>
      <c r="V75" s="877"/>
      <c r="W75" s="877"/>
      <c r="X75" s="877"/>
    </row>
    <row r="76" spans="1:24" s="131" customFormat="1" ht="20.85" customHeight="1" x14ac:dyDescent="0.25">
      <c r="A76" s="129"/>
      <c r="B76" s="2378" t="s">
        <v>526</v>
      </c>
      <c r="C76" s="2378"/>
      <c r="D76" s="2378"/>
      <c r="E76" s="2378"/>
      <c r="F76" s="2378"/>
      <c r="G76" s="2378"/>
      <c r="H76" s="2318">
        <v>2720</v>
      </c>
      <c r="I76" s="2319"/>
      <c r="J76" s="133">
        <v>407</v>
      </c>
      <c r="K76" s="157">
        <f>'КФО 4'!H168+'КФО 5'!H139+'КФО 2'!H142</f>
        <v>0</v>
      </c>
      <c r="L76" s="157">
        <f>'КФО 4'!I168+'КФО 5'!I139+'КФО 2'!I142</f>
        <v>0</v>
      </c>
      <c r="M76" s="157">
        <f>'КФО 4'!J168+'КФО 5'!J139+'КФО 2'!J142</f>
        <v>0</v>
      </c>
      <c r="N76" s="121"/>
      <c r="V76" s="877"/>
      <c r="W76" s="877"/>
      <c r="X76" s="877"/>
    </row>
    <row r="77" spans="1:24" s="131" customFormat="1" ht="20.25" x14ac:dyDescent="0.25">
      <c r="A77" s="129"/>
      <c r="B77" s="2337" t="s">
        <v>243</v>
      </c>
      <c r="C77" s="2337"/>
      <c r="D77" s="2337"/>
      <c r="E77" s="2337"/>
      <c r="F77" s="2337"/>
      <c r="G77" s="2337"/>
      <c r="H77" s="2347">
        <v>3000</v>
      </c>
      <c r="I77" s="2348"/>
      <c r="J77" s="132">
        <v>100</v>
      </c>
      <c r="K77" s="138">
        <f>K78+K79+K80</f>
        <v>0</v>
      </c>
      <c r="L77" s="138">
        <f t="shared" ref="L77:M77" si="12">L78+L79+L80</f>
        <v>0</v>
      </c>
      <c r="M77" s="138">
        <f t="shared" si="12"/>
        <v>0</v>
      </c>
      <c r="N77" s="121"/>
      <c r="V77" s="877"/>
      <c r="W77" s="877"/>
      <c r="X77" s="877"/>
    </row>
    <row r="78" spans="1:24" s="131" customFormat="1" ht="20.85" customHeight="1" x14ac:dyDescent="0.25">
      <c r="A78" s="129"/>
      <c r="B78" s="2415" t="s">
        <v>507</v>
      </c>
      <c r="C78" s="2415"/>
      <c r="D78" s="2415"/>
      <c r="E78" s="2415"/>
      <c r="F78" s="2415"/>
      <c r="G78" s="2415"/>
      <c r="H78" s="2316">
        <v>3010</v>
      </c>
      <c r="I78" s="2317"/>
      <c r="J78" s="133"/>
      <c r="K78" s="156"/>
      <c r="L78" s="156"/>
      <c r="M78" s="156"/>
      <c r="N78" s="121"/>
      <c r="V78" s="877"/>
      <c r="W78" s="877"/>
      <c r="X78" s="877"/>
    </row>
    <row r="79" spans="1:24" s="131" customFormat="1" ht="20.85" customHeight="1" x14ac:dyDescent="0.25">
      <c r="A79" s="129"/>
      <c r="B79" s="2415" t="s">
        <v>244</v>
      </c>
      <c r="C79" s="2415"/>
      <c r="D79" s="2415"/>
      <c r="E79" s="2415"/>
      <c r="F79" s="2415"/>
      <c r="G79" s="2415"/>
      <c r="H79" s="2316">
        <v>3020</v>
      </c>
      <c r="I79" s="2317"/>
      <c r="J79" s="133"/>
      <c r="K79" s="156"/>
      <c r="L79" s="156"/>
      <c r="M79" s="156"/>
      <c r="N79" s="121"/>
      <c r="V79" s="877"/>
      <c r="W79" s="877"/>
      <c r="X79" s="877"/>
    </row>
    <row r="80" spans="1:24" s="131" customFormat="1" ht="20.85" customHeight="1" x14ac:dyDescent="0.25">
      <c r="A80" s="129"/>
      <c r="B80" s="2415" t="s">
        <v>245</v>
      </c>
      <c r="C80" s="2415"/>
      <c r="D80" s="2415"/>
      <c r="E80" s="2415"/>
      <c r="F80" s="2415"/>
      <c r="G80" s="2415"/>
      <c r="H80" s="2316">
        <v>3030</v>
      </c>
      <c r="I80" s="2317"/>
      <c r="J80" s="133"/>
      <c r="K80" s="156"/>
      <c r="L80" s="156"/>
      <c r="M80" s="156"/>
      <c r="N80" s="121"/>
      <c r="V80" s="877"/>
      <c r="W80" s="877"/>
      <c r="X80" s="877"/>
    </row>
    <row r="81" spans="1:24" s="131" customFormat="1" ht="20.25" x14ac:dyDescent="0.25">
      <c r="A81" s="129"/>
      <c r="B81" s="2315" t="s">
        <v>246</v>
      </c>
      <c r="C81" s="2315"/>
      <c r="D81" s="2315"/>
      <c r="E81" s="2315"/>
      <c r="F81" s="2315"/>
      <c r="G81" s="2315"/>
      <c r="H81" s="2320">
        <v>4000</v>
      </c>
      <c r="I81" s="2321"/>
      <c r="J81" s="133" t="s">
        <v>30</v>
      </c>
      <c r="K81" s="158"/>
      <c r="L81" s="158"/>
      <c r="M81" s="158"/>
      <c r="N81" s="121"/>
      <c r="V81" s="877"/>
      <c r="W81" s="877"/>
      <c r="X81" s="877"/>
    </row>
    <row r="82" spans="1:24" s="131" customFormat="1" ht="20.85" customHeight="1" x14ac:dyDescent="0.25">
      <c r="A82" s="129"/>
      <c r="B82" s="2415" t="s">
        <v>454</v>
      </c>
      <c r="C82" s="2415"/>
      <c r="D82" s="2415"/>
      <c r="E82" s="2415"/>
      <c r="F82" s="2415"/>
      <c r="G82" s="2415"/>
      <c r="H82" s="2316">
        <v>4010</v>
      </c>
      <c r="I82" s="2317"/>
      <c r="J82" s="133">
        <v>610</v>
      </c>
      <c r="K82" s="156"/>
      <c r="L82" s="156"/>
      <c r="M82" s="156"/>
      <c r="N82" s="121"/>
      <c r="V82" s="877"/>
      <c r="W82" s="877"/>
      <c r="X82" s="877"/>
    </row>
    <row r="83" spans="1:24" s="126" customFormat="1" ht="14.45" hidden="1" customHeight="1" x14ac:dyDescent="0.25">
      <c r="A83" s="129"/>
      <c r="B83" s="2512"/>
      <c r="C83" s="2512"/>
      <c r="D83" s="2512"/>
      <c r="E83" s="2512"/>
      <c r="F83" s="2512"/>
      <c r="G83" s="2512"/>
      <c r="H83" s="127"/>
      <c r="I83" s="127"/>
      <c r="J83" s="127"/>
      <c r="K83" s="140"/>
      <c r="L83" s="140"/>
      <c r="M83" s="140"/>
      <c r="N83" s="141"/>
      <c r="V83" s="876"/>
      <c r="W83" s="876"/>
      <c r="X83" s="876"/>
    </row>
    <row r="84" spans="1:24" s="126" customFormat="1" ht="20.25" x14ac:dyDescent="0.25">
      <c r="A84" s="129"/>
      <c r="B84" s="142"/>
      <c r="C84" s="2533" t="s">
        <v>368</v>
      </c>
      <c r="D84" s="2533"/>
      <c r="E84" s="2533"/>
      <c r="F84" s="2533"/>
      <c r="G84" s="2533"/>
      <c r="H84" s="2533"/>
      <c r="I84" s="2533"/>
      <c r="J84" s="2533"/>
      <c r="K84" s="2533"/>
      <c r="L84" s="2533"/>
      <c r="M84" s="2533"/>
      <c r="N84" s="142"/>
      <c r="V84" s="876"/>
      <c r="W84" s="876"/>
      <c r="X84" s="876"/>
    </row>
    <row r="85" spans="1:24" s="126" customFormat="1" ht="19.7" customHeight="1" x14ac:dyDescent="0.25">
      <c r="A85" s="129"/>
      <c r="B85" s="2510" t="s">
        <v>106</v>
      </c>
      <c r="C85" s="2510" t="s">
        <v>113</v>
      </c>
      <c r="D85" s="2510"/>
      <c r="E85" s="2510"/>
      <c r="F85" s="2510"/>
      <c r="G85" s="2510"/>
      <c r="H85" s="2474" t="s">
        <v>209</v>
      </c>
      <c r="I85" s="2487" t="s">
        <v>247</v>
      </c>
      <c r="J85" s="2331" t="s">
        <v>210</v>
      </c>
      <c r="K85" s="2511" t="s">
        <v>211</v>
      </c>
      <c r="L85" s="2511"/>
      <c r="M85" s="2511"/>
      <c r="N85" s="2511"/>
      <c r="V85" s="876"/>
      <c r="W85" s="876"/>
      <c r="X85" s="876"/>
    </row>
    <row r="86" spans="1:24" s="126" customFormat="1" ht="64.5" customHeight="1" x14ac:dyDescent="0.25">
      <c r="A86" s="129"/>
      <c r="B86" s="2510"/>
      <c r="C86" s="2510"/>
      <c r="D86" s="2510"/>
      <c r="E86" s="2510"/>
      <c r="F86" s="2510"/>
      <c r="G86" s="2510"/>
      <c r="H86" s="2475"/>
      <c r="I86" s="2487"/>
      <c r="J86" s="2332"/>
      <c r="K86" s="143" t="str">
        <f>K21</f>
        <v>на 2026 г. (текущий финансовый год)</v>
      </c>
      <c r="L86" s="143" t="str">
        <f t="shared" ref="L86:M86" si="13">L21</f>
        <v>на 2027 г. (первый год планового периода)</v>
      </c>
      <c r="M86" s="143" t="str">
        <f t="shared" si="13"/>
        <v>на 2028 г. (второй год планового периода)</v>
      </c>
      <c r="N86" s="143" t="s">
        <v>248</v>
      </c>
      <c r="P86" s="2530" t="s">
        <v>730</v>
      </c>
      <c r="Q86" s="2531"/>
      <c r="R86" s="2531"/>
      <c r="V86" s="876"/>
      <c r="W86" s="876"/>
      <c r="X86" s="876"/>
    </row>
    <row r="87" spans="1:24" s="126" customFormat="1" ht="16.7" customHeight="1" x14ac:dyDescent="0.25">
      <c r="A87" s="129"/>
      <c r="B87" s="144">
        <v>1</v>
      </c>
      <c r="C87" s="2488">
        <v>2</v>
      </c>
      <c r="D87" s="2488"/>
      <c r="E87" s="2488"/>
      <c r="F87" s="2488"/>
      <c r="G87" s="2488"/>
      <c r="H87" s="144">
        <v>3</v>
      </c>
      <c r="I87" s="144">
        <v>4</v>
      </c>
      <c r="J87" s="358" t="s">
        <v>443</v>
      </c>
      <c r="K87" s="144">
        <v>5</v>
      </c>
      <c r="L87" s="144">
        <v>6</v>
      </c>
      <c r="M87" s="144">
        <v>7</v>
      </c>
      <c r="N87" s="144">
        <v>8</v>
      </c>
      <c r="P87" s="338">
        <f>P44</f>
        <v>2026</v>
      </c>
      <c r="Q87" s="338">
        <f t="shared" ref="Q87:R87" si="14">Q44</f>
        <v>2027</v>
      </c>
      <c r="R87" s="338">
        <f t="shared" si="14"/>
        <v>2028</v>
      </c>
      <c r="V87" s="876"/>
      <c r="W87" s="876"/>
      <c r="X87" s="876"/>
    </row>
    <row r="88" spans="1:24" s="126" customFormat="1" ht="23.65" customHeight="1" thickBot="1" x14ac:dyDescent="0.3">
      <c r="A88" s="129"/>
      <c r="B88" s="145">
        <v>1</v>
      </c>
      <c r="C88" s="2338" t="s">
        <v>249</v>
      </c>
      <c r="D88" s="2339"/>
      <c r="E88" s="2339"/>
      <c r="F88" s="2339"/>
      <c r="G88" s="2340"/>
      <c r="H88" s="146">
        <v>26000</v>
      </c>
      <c r="I88" s="146" t="s">
        <v>30</v>
      </c>
      <c r="J88" s="146" t="s">
        <v>30</v>
      </c>
      <c r="K88" s="147">
        <f>K89+K90+K91+K109</f>
        <v>27977192.600000001</v>
      </c>
      <c r="L88" s="147">
        <f t="shared" ref="L88:N88" si="15">L89+L90+L91+L109</f>
        <v>27406099.91</v>
      </c>
      <c r="M88" s="147">
        <f t="shared" si="15"/>
        <v>27516929.02</v>
      </c>
      <c r="N88" s="147">
        <f t="shared" si="15"/>
        <v>0</v>
      </c>
      <c r="P88" s="958">
        <f>K88-'ПЕЧАТЬ СВОД'!D47</f>
        <v>0</v>
      </c>
      <c r="Q88" s="958">
        <f>L88-ПРОВЕРКА!I27</f>
        <v>0</v>
      </c>
      <c r="R88" s="361">
        <f>M88-ПРОВЕРКА!J27</f>
        <v>0</v>
      </c>
      <c r="V88" s="876"/>
      <c r="W88" s="876"/>
      <c r="X88" s="876"/>
    </row>
    <row r="89" spans="1:24" s="126" customFormat="1" ht="128.25" customHeight="1" thickBot="1" x14ac:dyDescent="0.4">
      <c r="A89" s="129"/>
      <c r="B89" s="144" t="s">
        <v>250</v>
      </c>
      <c r="C89" s="2461" t="s">
        <v>458</v>
      </c>
      <c r="D89" s="2462"/>
      <c r="E89" s="2462"/>
      <c r="F89" s="2462"/>
      <c r="G89" s="2463"/>
      <c r="H89" s="148">
        <v>26100</v>
      </c>
      <c r="I89" s="149" t="s">
        <v>30</v>
      </c>
      <c r="J89" s="149"/>
      <c r="K89" s="159"/>
      <c r="L89" s="159"/>
      <c r="M89" s="159"/>
      <c r="N89" s="160"/>
      <c r="P89" s="2515" t="s">
        <v>867</v>
      </c>
      <c r="Q89" s="2516"/>
      <c r="R89" s="339"/>
      <c r="V89" s="876"/>
      <c r="W89" s="876"/>
      <c r="X89" s="876"/>
    </row>
    <row r="90" spans="1:24" s="126" customFormat="1" ht="42.6" customHeight="1" x14ac:dyDescent="0.25">
      <c r="A90" s="129"/>
      <c r="B90" s="144" t="s">
        <v>251</v>
      </c>
      <c r="C90" s="2461" t="s">
        <v>252</v>
      </c>
      <c r="D90" s="2462"/>
      <c r="E90" s="2462"/>
      <c r="F90" s="2462"/>
      <c r="G90" s="2463"/>
      <c r="H90" s="148">
        <v>26200</v>
      </c>
      <c r="I90" s="149" t="s">
        <v>30</v>
      </c>
      <c r="J90" s="149"/>
      <c r="K90" s="159"/>
      <c r="L90" s="159"/>
      <c r="M90" s="159"/>
      <c r="N90" s="160"/>
      <c r="P90" s="2517" t="s">
        <v>797</v>
      </c>
      <c r="Q90" s="2518"/>
      <c r="R90" s="2521" t="s">
        <v>740</v>
      </c>
      <c r="S90" s="2522"/>
      <c r="T90" s="2523"/>
      <c r="V90" s="876"/>
      <c r="W90" s="876"/>
      <c r="X90" s="876"/>
    </row>
    <row r="91" spans="1:24" s="126" customFormat="1" ht="45.6" customHeight="1" thickBot="1" x14ac:dyDescent="0.3">
      <c r="A91" s="129"/>
      <c r="B91" s="419" t="s">
        <v>253</v>
      </c>
      <c r="C91" s="2489" t="s">
        <v>738</v>
      </c>
      <c r="D91" s="2490"/>
      <c r="E91" s="2490"/>
      <c r="F91" s="2490"/>
      <c r="G91" s="2491"/>
      <c r="H91" s="387">
        <v>26300</v>
      </c>
      <c r="I91" s="387" t="s">
        <v>30</v>
      </c>
      <c r="J91" s="488"/>
      <c r="K91" s="534">
        <f>K92+K108</f>
        <v>0</v>
      </c>
      <c r="L91" s="150"/>
      <c r="M91" s="150"/>
      <c r="N91" s="366"/>
      <c r="O91" s="390"/>
      <c r="P91" s="2519"/>
      <c r="Q91" s="2520"/>
      <c r="R91" s="1161">
        <f>P44</f>
        <v>2026</v>
      </c>
      <c r="S91" s="1110">
        <f t="shared" ref="S91:T91" si="16">Q44</f>
        <v>2027</v>
      </c>
      <c r="T91" s="1162">
        <f t="shared" si="16"/>
        <v>2028</v>
      </c>
      <c r="V91" s="876"/>
      <c r="W91" s="876"/>
      <c r="X91" s="876"/>
    </row>
    <row r="92" spans="1:24" s="126" customFormat="1" ht="23.1" customHeight="1" x14ac:dyDescent="0.25">
      <c r="A92" s="129"/>
      <c r="B92" s="398" t="s">
        <v>439</v>
      </c>
      <c r="C92" s="2481" t="s">
        <v>440</v>
      </c>
      <c r="D92" s="2482"/>
      <c r="E92" s="2482"/>
      <c r="F92" s="2482"/>
      <c r="G92" s="2483"/>
      <c r="H92" s="403">
        <v>26310</v>
      </c>
      <c r="I92" s="403" t="s">
        <v>30</v>
      </c>
      <c r="J92" s="403" t="s">
        <v>30</v>
      </c>
      <c r="K92" s="881">
        <f>Q92</f>
        <v>0</v>
      </c>
      <c r="L92" s="881"/>
      <c r="M92" s="881"/>
      <c r="N92" s="882"/>
      <c r="O92" s="1244" t="s">
        <v>732</v>
      </c>
      <c r="P92" s="1260" t="s">
        <v>868</v>
      </c>
      <c r="Q92" s="1261">
        <f>Q111+Q114+Q157</f>
        <v>0</v>
      </c>
      <c r="R92" s="1262"/>
      <c r="S92" s="1263"/>
      <c r="T92" s="1264"/>
      <c r="V92" s="876"/>
      <c r="W92" s="876"/>
      <c r="X92" s="876"/>
    </row>
    <row r="93" spans="1:24" s="126" customFormat="1" ht="21" customHeight="1" x14ac:dyDescent="0.25">
      <c r="A93" s="129"/>
      <c r="B93" s="415"/>
      <c r="C93" s="2484" t="s">
        <v>441</v>
      </c>
      <c r="D93" s="2485"/>
      <c r="E93" s="2485"/>
      <c r="F93" s="2485"/>
      <c r="G93" s="2486"/>
      <c r="H93" s="399" t="s">
        <v>442</v>
      </c>
      <c r="I93" s="400" t="s">
        <v>30</v>
      </c>
      <c r="J93" s="417"/>
      <c r="K93" s="883"/>
      <c r="L93" s="150"/>
      <c r="M93" s="150"/>
      <c r="N93" s="366"/>
      <c r="P93" s="1265"/>
      <c r="Q93" s="1266"/>
      <c r="R93" s="1267"/>
      <c r="S93" s="1268"/>
      <c r="T93" s="1269"/>
      <c r="V93" s="876"/>
      <c r="W93" s="876"/>
      <c r="X93" s="876"/>
    </row>
    <row r="94" spans="1:24" s="126" customFormat="1" ht="21" hidden="1" customHeight="1" x14ac:dyDescent="0.25">
      <c r="A94" s="129"/>
      <c r="B94" s="416"/>
      <c r="C94" s="2495"/>
      <c r="D94" s="2496"/>
      <c r="E94" s="2496"/>
      <c r="F94" s="2496"/>
      <c r="G94" s="2497"/>
      <c r="H94" s="399" t="s">
        <v>461</v>
      </c>
      <c r="I94" s="400" t="s">
        <v>30</v>
      </c>
      <c r="J94" s="490"/>
      <c r="K94" s="883"/>
      <c r="L94" s="150"/>
      <c r="M94" s="150"/>
      <c r="N94" s="366"/>
      <c r="P94" s="1265"/>
      <c r="Q94" s="1266"/>
      <c r="R94" s="1267"/>
      <c r="S94" s="1268"/>
      <c r="T94" s="1269"/>
      <c r="V94" s="876"/>
      <c r="W94" s="876"/>
      <c r="X94" s="876"/>
    </row>
    <row r="95" spans="1:24" s="126" customFormat="1" ht="21" hidden="1" customHeight="1" x14ac:dyDescent="0.25">
      <c r="A95" s="129"/>
      <c r="B95" s="416"/>
      <c r="C95" s="2495"/>
      <c r="D95" s="2496"/>
      <c r="E95" s="2496"/>
      <c r="F95" s="2496"/>
      <c r="G95" s="2497"/>
      <c r="H95" s="399" t="s">
        <v>462</v>
      </c>
      <c r="I95" s="400" t="s">
        <v>30</v>
      </c>
      <c r="J95" s="417"/>
      <c r="K95" s="883"/>
      <c r="L95" s="150"/>
      <c r="M95" s="150"/>
      <c r="N95" s="366"/>
      <c r="P95" s="1265"/>
      <c r="Q95" s="1266"/>
      <c r="R95" s="1267"/>
      <c r="S95" s="1268"/>
      <c r="T95" s="1269"/>
      <c r="V95" s="876"/>
      <c r="W95" s="876"/>
      <c r="X95" s="876"/>
    </row>
    <row r="96" spans="1:24" s="126" customFormat="1" ht="21" hidden="1" customHeight="1" x14ac:dyDescent="0.25">
      <c r="A96" s="129"/>
      <c r="B96" s="416"/>
      <c r="C96" s="2495"/>
      <c r="D96" s="2496"/>
      <c r="E96" s="2496"/>
      <c r="F96" s="2496"/>
      <c r="G96" s="2497"/>
      <c r="H96" s="399" t="s">
        <v>463</v>
      </c>
      <c r="I96" s="400" t="s">
        <v>30</v>
      </c>
      <c r="J96" s="417"/>
      <c r="K96" s="883"/>
      <c r="L96" s="150"/>
      <c r="M96" s="150"/>
      <c r="N96" s="366"/>
      <c r="P96" s="1265"/>
      <c r="Q96" s="1266"/>
      <c r="R96" s="1267"/>
      <c r="S96" s="1268"/>
      <c r="T96" s="1269"/>
      <c r="V96" s="876"/>
      <c r="W96" s="876"/>
      <c r="X96" s="876"/>
    </row>
    <row r="97" spans="1:24" s="126" customFormat="1" ht="21" hidden="1" customHeight="1" x14ac:dyDescent="0.25">
      <c r="A97" s="129"/>
      <c r="B97" s="416"/>
      <c r="C97" s="2495"/>
      <c r="D97" s="2496"/>
      <c r="E97" s="2496"/>
      <c r="F97" s="2496"/>
      <c r="G97" s="2497"/>
      <c r="H97" s="399" t="s">
        <v>464</v>
      </c>
      <c r="I97" s="400" t="s">
        <v>30</v>
      </c>
      <c r="J97" s="417"/>
      <c r="K97" s="883"/>
      <c r="L97" s="150"/>
      <c r="M97" s="150"/>
      <c r="N97" s="366"/>
      <c r="P97" s="1265"/>
      <c r="Q97" s="1266"/>
      <c r="R97" s="1267"/>
      <c r="S97" s="1268"/>
      <c r="T97" s="1269"/>
      <c r="V97" s="876"/>
      <c r="W97" s="876"/>
      <c r="X97" s="876"/>
    </row>
    <row r="98" spans="1:24" s="126" customFormat="1" ht="21" hidden="1" customHeight="1" x14ac:dyDescent="0.25">
      <c r="A98" s="129"/>
      <c r="B98" s="416"/>
      <c r="C98" s="2495"/>
      <c r="D98" s="2496"/>
      <c r="E98" s="2496"/>
      <c r="F98" s="2496"/>
      <c r="G98" s="2497"/>
      <c r="H98" s="402"/>
      <c r="I98" s="400" t="s">
        <v>30</v>
      </c>
      <c r="J98" s="417"/>
      <c r="K98" s="883"/>
      <c r="L98" s="150"/>
      <c r="M98" s="150"/>
      <c r="N98" s="366"/>
      <c r="P98" s="1265"/>
      <c r="Q98" s="1266"/>
      <c r="R98" s="1267"/>
      <c r="S98" s="1268"/>
      <c r="T98" s="1269"/>
      <c r="V98" s="876"/>
      <c r="W98" s="876"/>
      <c r="X98" s="876"/>
    </row>
    <row r="99" spans="1:24" s="126" customFormat="1" ht="21" hidden="1" customHeight="1" x14ac:dyDescent="0.25">
      <c r="A99" s="129"/>
      <c r="B99" s="416"/>
      <c r="C99" s="2495"/>
      <c r="D99" s="2496"/>
      <c r="E99" s="2496"/>
      <c r="F99" s="2496"/>
      <c r="G99" s="2497"/>
      <c r="H99" s="402"/>
      <c r="I99" s="400" t="s">
        <v>30</v>
      </c>
      <c r="J99" s="417"/>
      <c r="K99" s="883"/>
      <c r="L99" s="150"/>
      <c r="M99" s="150"/>
      <c r="N99" s="366"/>
      <c r="P99" s="1265"/>
      <c r="Q99" s="1266"/>
      <c r="R99" s="1267"/>
      <c r="S99" s="1268"/>
      <c r="T99" s="1269"/>
      <c r="V99" s="876"/>
      <c r="W99" s="876"/>
      <c r="X99" s="876"/>
    </row>
    <row r="100" spans="1:24" s="126" customFormat="1" ht="21" hidden="1" customHeight="1" x14ac:dyDescent="0.25">
      <c r="A100" s="129"/>
      <c r="B100" s="416"/>
      <c r="C100" s="2495"/>
      <c r="D100" s="2496"/>
      <c r="E100" s="2496"/>
      <c r="F100" s="2496"/>
      <c r="G100" s="2497"/>
      <c r="H100" s="402"/>
      <c r="I100" s="400" t="s">
        <v>30</v>
      </c>
      <c r="J100" s="417"/>
      <c r="K100" s="883"/>
      <c r="L100" s="150"/>
      <c r="M100" s="150"/>
      <c r="N100" s="366"/>
      <c r="P100" s="1265"/>
      <c r="Q100" s="1266"/>
      <c r="R100" s="1267"/>
      <c r="S100" s="1268"/>
      <c r="T100" s="1269"/>
      <c r="V100" s="876"/>
      <c r="W100" s="876"/>
      <c r="X100" s="876"/>
    </row>
    <row r="101" spans="1:24" s="126" customFormat="1" ht="21" hidden="1" customHeight="1" x14ac:dyDescent="0.25">
      <c r="A101" s="129"/>
      <c r="B101" s="416"/>
      <c r="C101" s="2495"/>
      <c r="D101" s="2496"/>
      <c r="E101" s="2496"/>
      <c r="F101" s="2496"/>
      <c r="G101" s="2497"/>
      <c r="H101" s="402"/>
      <c r="I101" s="400" t="s">
        <v>30</v>
      </c>
      <c r="J101" s="417"/>
      <c r="K101" s="883"/>
      <c r="L101" s="150"/>
      <c r="M101" s="150"/>
      <c r="N101" s="366"/>
      <c r="P101" s="1265"/>
      <c r="Q101" s="1266"/>
      <c r="R101" s="1267"/>
      <c r="S101" s="1268"/>
      <c r="T101" s="1269"/>
      <c r="V101" s="876"/>
      <c r="W101" s="876"/>
      <c r="X101" s="876"/>
    </row>
    <row r="102" spans="1:24" s="126" customFormat="1" ht="21" hidden="1" customHeight="1" x14ac:dyDescent="0.25">
      <c r="A102" s="129"/>
      <c r="B102" s="416"/>
      <c r="C102" s="2495"/>
      <c r="D102" s="2496"/>
      <c r="E102" s="2496"/>
      <c r="F102" s="2496"/>
      <c r="G102" s="2497"/>
      <c r="H102" s="402"/>
      <c r="I102" s="400" t="s">
        <v>30</v>
      </c>
      <c r="J102" s="417"/>
      <c r="K102" s="883"/>
      <c r="L102" s="150"/>
      <c r="M102" s="150"/>
      <c r="N102" s="366"/>
      <c r="P102" s="1265"/>
      <c r="Q102" s="1266"/>
      <c r="R102" s="1267"/>
      <c r="S102" s="1268"/>
      <c r="T102" s="1269"/>
      <c r="V102" s="876"/>
      <c r="W102" s="876"/>
      <c r="X102" s="876"/>
    </row>
    <row r="103" spans="1:24" s="126" customFormat="1" ht="21" hidden="1" customHeight="1" x14ac:dyDescent="0.25">
      <c r="A103" s="129"/>
      <c r="B103" s="416"/>
      <c r="C103" s="2495"/>
      <c r="D103" s="2496"/>
      <c r="E103" s="2496"/>
      <c r="F103" s="2496"/>
      <c r="G103" s="2497"/>
      <c r="H103" s="402"/>
      <c r="I103" s="400" t="s">
        <v>30</v>
      </c>
      <c r="J103" s="417"/>
      <c r="K103" s="883"/>
      <c r="L103" s="150"/>
      <c r="M103" s="150"/>
      <c r="N103" s="366"/>
      <c r="P103" s="1265"/>
      <c r="Q103" s="1266"/>
      <c r="R103" s="1267"/>
      <c r="S103" s="1268"/>
      <c r="T103" s="1269"/>
      <c r="V103" s="876"/>
      <c r="W103" s="876"/>
      <c r="X103" s="876"/>
    </row>
    <row r="104" spans="1:24" s="126" customFormat="1" ht="21" hidden="1" customHeight="1" x14ac:dyDescent="0.25">
      <c r="A104" s="129"/>
      <c r="B104" s="416"/>
      <c r="C104" s="2495"/>
      <c r="D104" s="2496"/>
      <c r="E104" s="2496"/>
      <c r="F104" s="2496"/>
      <c r="G104" s="2497"/>
      <c r="H104" s="402"/>
      <c r="I104" s="400" t="s">
        <v>30</v>
      </c>
      <c r="J104" s="417"/>
      <c r="K104" s="883"/>
      <c r="L104" s="150"/>
      <c r="M104" s="150"/>
      <c r="N104" s="366"/>
      <c r="P104" s="1265"/>
      <c r="Q104" s="1266"/>
      <c r="R104" s="1267"/>
      <c r="S104" s="1268"/>
      <c r="T104" s="1269"/>
      <c r="V104" s="876"/>
      <c r="W104" s="876"/>
      <c r="X104" s="876"/>
    </row>
    <row r="105" spans="1:24" s="126" customFormat="1" ht="21" hidden="1" customHeight="1" x14ac:dyDescent="0.25">
      <c r="A105" s="129"/>
      <c r="B105" s="416"/>
      <c r="C105" s="2495"/>
      <c r="D105" s="2496"/>
      <c r="E105" s="2496"/>
      <c r="F105" s="2496"/>
      <c r="G105" s="2497"/>
      <c r="H105" s="402"/>
      <c r="I105" s="400" t="s">
        <v>30</v>
      </c>
      <c r="J105" s="417"/>
      <c r="K105" s="883"/>
      <c r="L105" s="150"/>
      <c r="M105" s="150"/>
      <c r="N105" s="366"/>
      <c r="P105" s="1265"/>
      <c r="Q105" s="1266"/>
      <c r="R105" s="1267"/>
      <c r="S105" s="1268"/>
      <c r="T105" s="1269"/>
      <c r="V105" s="876"/>
      <c r="W105" s="876"/>
      <c r="X105" s="876"/>
    </row>
    <row r="106" spans="1:24" s="126" customFormat="1" ht="21" hidden="1" customHeight="1" x14ac:dyDescent="0.25">
      <c r="A106" s="129"/>
      <c r="B106" s="416"/>
      <c r="C106" s="2495"/>
      <c r="D106" s="2496"/>
      <c r="E106" s="2496"/>
      <c r="F106" s="2496"/>
      <c r="G106" s="2497"/>
      <c r="H106" s="402"/>
      <c r="I106" s="400" t="s">
        <v>30</v>
      </c>
      <c r="J106" s="417"/>
      <c r="K106" s="883"/>
      <c r="L106" s="150"/>
      <c r="M106" s="150"/>
      <c r="N106" s="366"/>
      <c r="P106" s="1265"/>
      <c r="Q106" s="1266"/>
      <c r="R106" s="1267"/>
      <c r="S106" s="1268"/>
      <c r="T106" s="1269"/>
      <c r="V106" s="876"/>
      <c r="W106" s="876"/>
      <c r="X106" s="876"/>
    </row>
    <row r="107" spans="1:24" s="126" customFormat="1" ht="21" hidden="1" customHeight="1" x14ac:dyDescent="0.25">
      <c r="A107" s="129"/>
      <c r="B107" s="416"/>
      <c r="C107" s="2495"/>
      <c r="D107" s="2496"/>
      <c r="E107" s="2496"/>
      <c r="F107" s="2496"/>
      <c r="G107" s="2497"/>
      <c r="H107" s="402"/>
      <c r="I107" s="400" t="s">
        <v>30</v>
      </c>
      <c r="J107" s="417"/>
      <c r="K107" s="883"/>
      <c r="L107" s="150"/>
      <c r="M107" s="150"/>
      <c r="N107" s="366"/>
      <c r="P107" s="1265"/>
      <c r="Q107" s="1266"/>
      <c r="R107" s="1267"/>
      <c r="S107" s="1268"/>
      <c r="T107" s="1269"/>
      <c r="V107" s="876"/>
      <c r="W107" s="876"/>
      <c r="X107" s="876"/>
    </row>
    <row r="108" spans="1:24" s="126" customFormat="1" ht="23.1" customHeight="1" x14ac:dyDescent="0.25">
      <c r="A108" s="129"/>
      <c r="B108" s="404" t="s">
        <v>455</v>
      </c>
      <c r="C108" s="2492" t="s">
        <v>456</v>
      </c>
      <c r="D108" s="2493"/>
      <c r="E108" s="2493"/>
      <c r="F108" s="2493"/>
      <c r="G108" s="2494"/>
      <c r="H108" s="405">
        <v>26320</v>
      </c>
      <c r="I108" s="405" t="s">
        <v>30</v>
      </c>
      <c r="J108" s="405" t="s">
        <v>30</v>
      </c>
      <c r="K108" s="889">
        <f>Q108</f>
        <v>0</v>
      </c>
      <c r="L108" s="884"/>
      <c r="M108" s="884"/>
      <c r="N108" s="885"/>
      <c r="O108" s="1243" t="s">
        <v>965</v>
      </c>
      <c r="P108" s="1265" t="s">
        <v>966</v>
      </c>
      <c r="Q108" s="1250">
        <f>Q112+Q130+Q173</f>
        <v>0</v>
      </c>
      <c r="R108" s="1262">
        <f>R112+R130+R173</f>
        <v>16993360.600000001</v>
      </c>
      <c r="S108" s="1263">
        <f>S112+S130+S173</f>
        <v>16888705.91</v>
      </c>
      <c r="T108" s="1264">
        <f>T112+T130+T173</f>
        <v>16958483.02</v>
      </c>
      <c r="V108" s="876"/>
      <c r="W108" s="876"/>
      <c r="X108" s="876"/>
    </row>
    <row r="109" spans="1:24" s="126" customFormat="1" ht="46.15" customHeight="1" x14ac:dyDescent="0.25">
      <c r="A109" s="129"/>
      <c r="B109" s="144" t="s">
        <v>254</v>
      </c>
      <c r="C109" s="2461" t="s">
        <v>365</v>
      </c>
      <c r="D109" s="2462"/>
      <c r="E109" s="2462"/>
      <c r="F109" s="2462"/>
      <c r="G109" s="2463"/>
      <c r="H109" s="148">
        <v>26400</v>
      </c>
      <c r="I109" s="149" t="s">
        <v>30</v>
      </c>
      <c r="J109" s="149"/>
      <c r="K109" s="362">
        <f>K110+K113+K135+K151</f>
        <v>27977192.600000001</v>
      </c>
      <c r="L109" s="362">
        <f>L110+L113+L135+L151</f>
        <v>27406099.91</v>
      </c>
      <c r="M109" s="362">
        <f>M110+M113+M135+M151</f>
        <v>27516929.02</v>
      </c>
      <c r="N109" s="150">
        <f>N110+N113+N135+N151</f>
        <v>0</v>
      </c>
      <c r="P109" s="1267"/>
      <c r="Q109" s="1251"/>
      <c r="R109" s="1270"/>
      <c r="S109" s="1271"/>
      <c r="T109" s="1272"/>
      <c r="V109" s="876"/>
      <c r="W109" s="876"/>
      <c r="X109" s="876"/>
    </row>
    <row r="110" spans="1:24" s="126" customFormat="1" ht="42.75" customHeight="1" thickBot="1" x14ac:dyDescent="0.35">
      <c r="A110" s="129"/>
      <c r="B110" s="420" t="s">
        <v>255</v>
      </c>
      <c r="C110" s="2398" t="s">
        <v>457</v>
      </c>
      <c r="D110" s="2399"/>
      <c r="E110" s="2399"/>
      <c r="F110" s="2399"/>
      <c r="G110" s="2400"/>
      <c r="H110" s="151">
        <v>26410</v>
      </c>
      <c r="I110" s="151" t="s">
        <v>30</v>
      </c>
      <c r="J110" s="151"/>
      <c r="K110" s="442">
        <f>K111+K112</f>
        <v>16939622.600000001</v>
      </c>
      <c r="L110" s="442">
        <f t="shared" ref="L110:N110" si="17">L111+L112</f>
        <v>16888705.91</v>
      </c>
      <c r="M110" s="442">
        <f t="shared" si="17"/>
        <v>16958483.02</v>
      </c>
      <c r="N110" s="152">
        <f t="shared" si="17"/>
        <v>0</v>
      </c>
      <c r="P110" s="1273"/>
      <c r="Q110" s="1252"/>
      <c r="R110" s="1274"/>
      <c r="S110" s="1275"/>
      <c r="T110" s="1276"/>
      <c r="V110" s="876"/>
      <c r="W110" s="876"/>
      <c r="X110" s="876"/>
    </row>
    <row r="111" spans="1:24" s="126" customFormat="1" ht="20.85" customHeight="1" thickBot="1" x14ac:dyDescent="0.35">
      <c r="A111" s="129"/>
      <c r="B111" s="144" t="s">
        <v>256</v>
      </c>
      <c r="C111" s="2401" t="s">
        <v>279</v>
      </c>
      <c r="D111" s="2402"/>
      <c r="E111" s="2402"/>
      <c r="F111" s="2402"/>
      <c r="G111" s="2403"/>
      <c r="H111" s="153">
        <v>26411</v>
      </c>
      <c r="I111" s="388" t="s">
        <v>30</v>
      </c>
      <c r="J111" s="407"/>
      <c r="K111" s="886">
        <f>R111-Q111</f>
        <v>0</v>
      </c>
      <c r="L111" s="887">
        <f>S111</f>
        <v>0</v>
      </c>
      <c r="M111" s="887">
        <f>T111</f>
        <v>0</v>
      </c>
      <c r="N111" s="888"/>
      <c r="O111" s="1244" t="s">
        <v>734</v>
      </c>
      <c r="P111" s="1303" t="s">
        <v>967</v>
      </c>
      <c r="Q111" s="1304"/>
      <c r="R111" s="1305"/>
      <c r="S111" s="1298"/>
      <c r="T111" s="1306"/>
      <c r="U111" s="1057">
        <f t="shared" ref="U111:U112" si="18">K111-R111</f>
        <v>0</v>
      </c>
      <c r="V111" s="876"/>
      <c r="W111" s="876"/>
      <c r="X111" s="876"/>
    </row>
    <row r="112" spans="1:24" s="126" customFormat="1" ht="21" thickBot="1" x14ac:dyDescent="0.35">
      <c r="A112" s="129"/>
      <c r="B112" s="144" t="s">
        <v>257</v>
      </c>
      <c r="C112" s="2404" t="s">
        <v>258</v>
      </c>
      <c r="D112" s="2405"/>
      <c r="E112" s="2405"/>
      <c r="F112" s="2405"/>
      <c r="G112" s="2406"/>
      <c r="H112" s="425">
        <v>26412</v>
      </c>
      <c r="I112" s="423" t="s">
        <v>30</v>
      </c>
      <c r="J112" s="424"/>
      <c r="K112" s="889">
        <f>R112-Q112</f>
        <v>16939622.600000001</v>
      </c>
      <c r="L112" s="889">
        <f>S112</f>
        <v>16888705.91</v>
      </c>
      <c r="M112" s="889">
        <f>T112</f>
        <v>16958483.02</v>
      </c>
      <c r="N112" s="885"/>
      <c r="O112" s="1243" t="s">
        <v>965</v>
      </c>
      <c r="P112" s="1277" t="s">
        <v>968</v>
      </c>
      <c r="Q112" s="898"/>
      <c r="R112" s="1297">
        <f>ПРОВЕРКА!H9</f>
        <v>16939622.600000001</v>
      </c>
      <c r="S112" s="1258">
        <f>ПРОВЕРКА!I9</f>
        <v>16888705.91</v>
      </c>
      <c r="T112" s="1302">
        <f>ПРОВЕРКА!J9</f>
        <v>16958483.02</v>
      </c>
      <c r="U112" s="1057">
        <f t="shared" si="18"/>
        <v>0</v>
      </c>
      <c r="V112" s="876"/>
      <c r="W112" s="876"/>
      <c r="X112" s="876"/>
    </row>
    <row r="113" spans="1:24" s="126" customFormat="1" ht="23.25" thickBot="1" x14ac:dyDescent="0.3">
      <c r="A113" s="129"/>
      <c r="B113" s="413" t="s">
        <v>259</v>
      </c>
      <c r="C113" s="2407" t="s">
        <v>260</v>
      </c>
      <c r="D113" s="2408"/>
      <c r="E113" s="2408"/>
      <c r="F113" s="2408"/>
      <c r="G113" s="2409"/>
      <c r="H113" s="151">
        <v>26420</v>
      </c>
      <c r="I113" s="151" t="s">
        <v>30</v>
      </c>
      <c r="J113" s="409"/>
      <c r="K113" s="442">
        <f>K114+K130</f>
        <v>53738</v>
      </c>
      <c r="L113" s="442">
        <f t="shared" ref="L113:M113" si="19">L114+L130</f>
        <v>0</v>
      </c>
      <c r="M113" s="442">
        <f t="shared" si="19"/>
        <v>0</v>
      </c>
      <c r="N113" s="152">
        <f t="shared" ref="N113" si="20">N114+N130</f>
        <v>0</v>
      </c>
      <c r="P113" s="1307"/>
      <c r="Q113" s="1308"/>
      <c r="R113" s="1305"/>
      <c r="S113" s="1298"/>
      <c r="T113" s="1306"/>
      <c r="V113" s="876"/>
      <c r="W113" s="876"/>
      <c r="X113" s="876"/>
    </row>
    <row r="114" spans="1:24" s="126" customFormat="1" ht="21" thickBot="1" x14ac:dyDescent="0.3">
      <c r="A114" s="129"/>
      <c r="B114" s="418" t="s">
        <v>261</v>
      </c>
      <c r="C114" s="2498" t="s">
        <v>279</v>
      </c>
      <c r="D114" s="2499"/>
      <c r="E114" s="2499"/>
      <c r="F114" s="2499"/>
      <c r="G114" s="2500"/>
      <c r="H114" s="412">
        <v>26421</v>
      </c>
      <c r="I114" s="412" t="s">
        <v>30</v>
      </c>
      <c r="J114" s="410"/>
      <c r="K114" s="491">
        <f>K115+K116+K117+K118+K119+K120+K121+K122</f>
        <v>0</v>
      </c>
      <c r="L114" s="491">
        <f t="shared" ref="L114:M114" si="21">L115+L116+L117+L118+L119+L120+L121+L122</f>
        <v>0</v>
      </c>
      <c r="M114" s="491">
        <f t="shared" si="21"/>
        <v>0</v>
      </c>
      <c r="N114" s="411"/>
      <c r="O114" s="1244" t="s">
        <v>734</v>
      </c>
      <c r="P114" s="1277" t="s">
        <v>969</v>
      </c>
      <c r="Q114" s="898"/>
      <c r="R114" s="1257"/>
      <c r="S114" s="1258"/>
      <c r="T114" s="1259"/>
      <c r="U114" s="1057">
        <f>K114-R114</f>
        <v>0</v>
      </c>
      <c r="V114" s="876"/>
      <c r="W114" s="876"/>
      <c r="X114" s="876"/>
    </row>
    <row r="115" spans="1:24" s="126" customFormat="1" ht="20.25" hidden="1" x14ac:dyDescent="0.25">
      <c r="A115" s="129"/>
      <c r="B115" s="352"/>
      <c r="C115" s="2484" t="s">
        <v>936</v>
      </c>
      <c r="D115" s="2485"/>
      <c r="E115" s="2485"/>
      <c r="F115" s="2485"/>
      <c r="G115" s="2486"/>
      <c r="H115" s="402" t="s">
        <v>444</v>
      </c>
      <c r="I115" s="400" t="s">
        <v>30</v>
      </c>
      <c r="J115" s="1066">
        <v>1500620100</v>
      </c>
      <c r="K115" s="357"/>
      <c r="L115" s="357"/>
      <c r="M115" s="357"/>
      <c r="N115" s="359"/>
      <c r="O115" s="1245"/>
      <c r="P115" s="1282"/>
      <c r="Q115" s="1254"/>
      <c r="R115" s="1283"/>
      <c r="S115" s="1284"/>
      <c r="T115" s="1285"/>
      <c r="U115" s="897"/>
      <c r="V115" s="876"/>
      <c r="W115" s="876"/>
      <c r="X115" s="876"/>
    </row>
    <row r="116" spans="1:24" s="126" customFormat="1" ht="20.25" hidden="1" x14ac:dyDescent="0.25">
      <c r="A116" s="129"/>
      <c r="B116" s="352"/>
      <c r="C116" s="2484"/>
      <c r="D116" s="2485"/>
      <c r="E116" s="2485"/>
      <c r="F116" s="2485"/>
      <c r="G116" s="2486"/>
      <c r="H116" s="402" t="s">
        <v>465</v>
      </c>
      <c r="I116" s="400" t="s">
        <v>30</v>
      </c>
      <c r="J116" s="1066">
        <v>1500121230</v>
      </c>
      <c r="K116" s="357"/>
      <c r="L116" s="357"/>
      <c r="M116" s="357"/>
      <c r="N116" s="359"/>
      <c r="O116" s="1245"/>
      <c r="P116" s="1286"/>
      <c r="Q116" s="1255"/>
      <c r="R116" s="1287"/>
      <c r="S116" s="1288"/>
      <c r="T116" s="1289"/>
      <c r="U116" s="897"/>
      <c r="V116" s="876"/>
      <c r="W116" s="876"/>
      <c r="X116" s="876"/>
    </row>
    <row r="117" spans="1:24" s="126" customFormat="1" ht="20.25" hidden="1" x14ac:dyDescent="0.25">
      <c r="A117" s="129"/>
      <c r="B117" s="352"/>
      <c r="C117" s="2484"/>
      <c r="D117" s="2485"/>
      <c r="E117" s="2485"/>
      <c r="F117" s="2485"/>
      <c r="G117" s="2486"/>
      <c r="H117" s="402" t="s">
        <v>466</v>
      </c>
      <c r="I117" s="400" t="s">
        <v>30</v>
      </c>
      <c r="J117" s="1066">
        <v>1500120540</v>
      </c>
      <c r="K117" s="357"/>
      <c r="L117" s="357"/>
      <c r="M117" s="357"/>
      <c r="N117" s="359"/>
      <c r="O117" s="1245"/>
      <c r="P117" s="1286"/>
      <c r="Q117" s="1255"/>
      <c r="R117" s="1287"/>
      <c r="S117" s="1288"/>
      <c r="T117" s="1289"/>
      <c r="U117" s="897"/>
      <c r="V117" s="876"/>
      <c r="W117" s="876"/>
      <c r="X117" s="876"/>
    </row>
    <row r="118" spans="1:24" s="126" customFormat="1" ht="20.85" hidden="1" customHeight="1" x14ac:dyDescent="0.25">
      <c r="A118" s="129"/>
      <c r="B118" s="352"/>
      <c r="C118" s="2484"/>
      <c r="D118" s="2485"/>
      <c r="E118" s="2485"/>
      <c r="F118" s="2485"/>
      <c r="G118" s="2486"/>
      <c r="H118" s="402" t="s">
        <v>467</v>
      </c>
      <c r="I118" s="400" t="s">
        <v>30</v>
      </c>
      <c r="J118" s="1066">
        <v>1500620730</v>
      </c>
      <c r="K118" s="357"/>
      <c r="L118" s="357"/>
      <c r="M118" s="357"/>
      <c r="N118" s="359"/>
      <c r="O118" s="1245"/>
      <c r="P118" s="1286"/>
      <c r="Q118" s="1255"/>
      <c r="R118" s="1287"/>
      <c r="S118" s="1288"/>
      <c r="T118" s="1289"/>
      <c r="U118" s="897"/>
      <c r="V118" s="876"/>
      <c r="W118" s="876"/>
      <c r="X118" s="876"/>
    </row>
    <row r="119" spans="1:24" s="126" customFormat="1" ht="20.85" hidden="1" customHeight="1" x14ac:dyDescent="0.25">
      <c r="A119" s="129"/>
      <c r="B119" s="352"/>
      <c r="C119" s="2504"/>
      <c r="D119" s="2505"/>
      <c r="E119" s="2505"/>
      <c r="F119" s="2505"/>
      <c r="G119" s="2506"/>
      <c r="H119" s="402" t="s">
        <v>468</v>
      </c>
      <c r="I119" s="400" t="s">
        <v>30</v>
      </c>
      <c r="J119" s="498"/>
      <c r="K119" s="357"/>
      <c r="L119" s="357"/>
      <c r="M119" s="357"/>
      <c r="N119" s="359"/>
      <c r="O119" s="1245"/>
      <c r="P119" s="1286"/>
      <c r="Q119" s="1255"/>
      <c r="R119" s="1287"/>
      <c r="S119" s="1288"/>
      <c r="T119" s="1289"/>
      <c r="U119" s="897"/>
      <c r="V119" s="876"/>
      <c r="W119" s="876"/>
      <c r="X119" s="876"/>
    </row>
    <row r="120" spans="1:24" s="126" customFormat="1" ht="20.85" hidden="1" customHeight="1" x14ac:dyDescent="0.25">
      <c r="A120" s="129"/>
      <c r="B120" s="414"/>
      <c r="C120" s="2504"/>
      <c r="D120" s="2505"/>
      <c r="E120" s="2505"/>
      <c r="F120" s="2505"/>
      <c r="G120" s="2506"/>
      <c r="H120" s="402" t="s">
        <v>887</v>
      </c>
      <c r="I120" s="400" t="s">
        <v>30</v>
      </c>
      <c r="J120" s="498"/>
      <c r="K120" s="357"/>
      <c r="L120" s="357"/>
      <c r="M120" s="357"/>
      <c r="N120" s="359"/>
      <c r="O120" s="1245"/>
      <c r="P120" s="1286"/>
      <c r="Q120" s="1255"/>
      <c r="R120" s="1287"/>
      <c r="S120" s="1288"/>
      <c r="T120" s="1289"/>
      <c r="U120" s="897"/>
      <c r="V120" s="876"/>
      <c r="W120" s="876"/>
      <c r="X120" s="876"/>
    </row>
    <row r="121" spans="1:24" s="126" customFormat="1" ht="20.85" hidden="1" customHeight="1" x14ac:dyDescent="0.25">
      <c r="A121" s="129"/>
      <c r="B121" s="414"/>
      <c r="C121" s="2504"/>
      <c r="D121" s="2505"/>
      <c r="E121" s="2505"/>
      <c r="F121" s="2505"/>
      <c r="G121" s="2506"/>
      <c r="H121" s="402" t="s">
        <v>888</v>
      </c>
      <c r="I121" s="400" t="s">
        <v>30</v>
      </c>
      <c r="J121" s="498"/>
      <c r="K121" s="357"/>
      <c r="L121" s="357"/>
      <c r="M121" s="357"/>
      <c r="N121" s="359"/>
      <c r="O121" s="1245"/>
      <c r="P121" s="1286"/>
      <c r="Q121" s="1255"/>
      <c r="R121" s="1287"/>
      <c r="S121" s="1288"/>
      <c r="T121" s="1289"/>
      <c r="U121" s="897"/>
      <c r="V121" s="876"/>
      <c r="W121" s="876"/>
      <c r="X121" s="876"/>
    </row>
    <row r="122" spans="1:24" s="126" customFormat="1" ht="20.85" hidden="1" customHeight="1" x14ac:dyDescent="0.25">
      <c r="A122" s="129"/>
      <c r="B122" s="414"/>
      <c r="C122" s="2504"/>
      <c r="D122" s="2505"/>
      <c r="E122" s="2505"/>
      <c r="F122" s="2505"/>
      <c r="G122" s="2506"/>
      <c r="H122" s="401"/>
      <c r="I122" s="400" t="s">
        <v>30</v>
      </c>
      <c r="J122" s="498"/>
      <c r="K122" s="357"/>
      <c r="L122" s="357"/>
      <c r="M122" s="357"/>
      <c r="N122" s="359"/>
      <c r="O122" s="1245"/>
      <c r="P122" s="1286"/>
      <c r="Q122" s="1255"/>
      <c r="R122" s="1287"/>
      <c r="S122" s="1288"/>
      <c r="T122" s="1289"/>
      <c r="U122" s="897"/>
      <c r="V122" s="876"/>
      <c r="W122" s="876"/>
      <c r="X122" s="876"/>
    </row>
    <row r="123" spans="1:24" s="126" customFormat="1" ht="20.85" hidden="1" customHeight="1" x14ac:dyDescent="0.25">
      <c r="A123" s="129"/>
      <c r="B123" s="414"/>
      <c r="C123" s="2504"/>
      <c r="D123" s="2505"/>
      <c r="E123" s="2505"/>
      <c r="F123" s="2505"/>
      <c r="G123" s="2506"/>
      <c r="H123" s="401"/>
      <c r="I123" s="400" t="s">
        <v>30</v>
      </c>
      <c r="J123" s="498"/>
      <c r="K123" s="357"/>
      <c r="L123" s="357"/>
      <c r="M123" s="357"/>
      <c r="N123" s="359"/>
      <c r="O123" s="1245"/>
      <c r="P123" s="1286"/>
      <c r="Q123" s="1255"/>
      <c r="R123" s="1287"/>
      <c r="S123" s="1288"/>
      <c r="T123" s="1289"/>
      <c r="U123" s="897"/>
      <c r="V123" s="876"/>
      <c r="W123" s="876"/>
      <c r="X123" s="876"/>
    </row>
    <row r="124" spans="1:24" s="126" customFormat="1" ht="20.85" hidden="1" customHeight="1" x14ac:dyDescent="0.25">
      <c r="A124" s="129"/>
      <c r="B124" s="414"/>
      <c r="C124" s="2504"/>
      <c r="D124" s="2505"/>
      <c r="E124" s="2505"/>
      <c r="F124" s="2505"/>
      <c r="G124" s="2506"/>
      <c r="H124" s="401"/>
      <c r="I124" s="400" t="s">
        <v>30</v>
      </c>
      <c r="J124" s="498"/>
      <c r="K124" s="357"/>
      <c r="L124" s="357"/>
      <c r="M124" s="357"/>
      <c r="N124" s="359"/>
      <c r="O124" s="1245"/>
      <c r="P124" s="1286"/>
      <c r="Q124" s="1255"/>
      <c r="R124" s="1287"/>
      <c r="S124" s="1288"/>
      <c r="T124" s="1289"/>
      <c r="U124" s="897"/>
      <c r="V124" s="876"/>
      <c r="W124" s="876"/>
      <c r="X124" s="876"/>
    </row>
    <row r="125" spans="1:24" s="126" customFormat="1" ht="20.85" hidden="1" customHeight="1" x14ac:dyDescent="0.25">
      <c r="A125" s="129"/>
      <c r="B125" s="414"/>
      <c r="C125" s="2504"/>
      <c r="D125" s="2505"/>
      <c r="E125" s="2505"/>
      <c r="F125" s="2505"/>
      <c r="G125" s="2506"/>
      <c r="H125" s="401"/>
      <c r="I125" s="400" t="s">
        <v>30</v>
      </c>
      <c r="J125" s="498"/>
      <c r="K125" s="357"/>
      <c r="L125" s="357"/>
      <c r="M125" s="357"/>
      <c r="N125" s="359"/>
      <c r="O125" s="1245"/>
      <c r="P125" s="1286"/>
      <c r="Q125" s="1255"/>
      <c r="R125" s="1287"/>
      <c r="S125" s="1288"/>
      <c r="T125" s="1289"/>
      <c r="U125" s="897"/>
      <c r="V125" s="876"/>
      <c r="W125" s="876"/>
      <c r="X125" s="876"/>
    </row>
    <row r="126" spans="1:24" s="126" customFormat="1" ht="20.85" hidden="1" customHeight="1" x14ac:dyDescent="0.25">
      <c r="A126" s="129"/>
      <c r="B126" s="414"/>
      <c r="C126" s="2504"/>
      <c r="D126" s="2505"/>
      <c r="E126" s="2505"/>
      <c r="F126" s="2505"/>
      <c r="G126" s="2506"/>
      <c r="H126" s="401"/>
      <c r="I126" s="400" t="s">
        <v>30</v>
      </c>
      <c r="J126" s="498"/>
      <c r="K126" s="357"/>
      <c r="L126" s="357"/>
      <c r="M126" s="357"/>
      <c r="N126" s="359"/>
      <c r="O126" s="1245"/>
      <c r="P126" s="1286"/>
      <c r="Q126" s="1255"/>
      <c r="R126" s="1287"/>
      <c r="S126" s="1288"/>
      <c r="T126" s="1289"/>
      <c r="U126" s="897"/>
      <c r="V126" s="876"/>
      <c r="W126" s="876"/>
      <c r="X126" s="876"/>
    </row>
    <row r="127" spans="1:24" s="126" customFormat="1" ht="20.85" hidden="1" customHeight="1" x14ac:dyDescent="0.25">
      <c r="A127" s="129"/>
      <c r="B127" s="414"/>
      <c r="C127" s="2504"/>
      <c r="D127" s="2505"/>
      <c r="E127" s="2505"/>
      <c r="F127" s="2505"/>
      <c r="G127" s="2506"/>
      <c r="H127" s="401"/>
      <c r="I127" s="400" t="s">
        <v>30</v>
      </c>
      <c r="J127" s="498"/>
      <c r="K127" s="357"/>
      <c r="L127" s="357"/>
      <c r="M127" s="357"/>
      <c r="N127" s="359"/>
      <c r="O127" s="1245"/>
      <c r="P127" s="1286"/>
      <c r="Q127" s="1255"/>
      <c r="R127" s="1287"/>
      <c r="S127" s="1288"/>
      <c r="T127" s="1289"/>
      <c r="U127" s="897"/>
      <c r="V127" s="876"/>
      <c r="W127" s="876"/>
      <c r="X127" s="876"/>
    </row>
    <row r="128" spans="1:24" s="126" customFormat="1" ht="20.85" hidden="1" customHeight="1" x14ac:dyDescent="0.25">
      <c r="A128" s="129"/>
      <c r="B128" s="414"/>
      <c r="C128" s="2504"/>
      <c r="D128" s="2505"/>
      <c r="E128" s="2505"/>
      <c r="F128" s="2505"/>
      <c r="G128" s="2506"/>
      <c r="H128" s="401"/>
      <c r="I128" s="400" t="s">
        <v>30</v>
      </c>
      <c r="J128" s="498"/>
      <c r="K128" s="357"/>
      <c r="L128" s="357"/>
      <c r="M128" s="357"/>
      <c r="N128" s="359"/>
      <c r="O128" s="1245"/>
      <c r="P128" s="1286"/>
      <c r="Q128" s="1255"/>
      <c r="R128" s="1287"/>
      <c r="S128" s="1288"/>
      <c r="T128" s="1289"/>
      <c r="U128" s="897"/>
      <c r="V128" s="876"/>
      <c r="W128" s="876"/>
      <c r="X128" s="876"/>
    </row>
    <row r="129" spans="1:24" s="126" customFormat="1" ht="20.85" hidden="1" customHeight="1" thickBot="1" x14ac:dyDescent="0.3">
      <c r="A129" s="129"/>
      <c r="B129" s="414"/>
      <c r="C129" s="2504"/>
      <c r="D129" s="2505"/>
      <c r="E129" s="2505"/>
      <c r="F129" s="2505"/>
      <c r="G129" s="2506"/>
      <c r="H129" s="401"/>
      <c r="I129" s="400" t="s">
        <v>30</v>
      </c>
      <c r="J129" s="498"/>
      <c r="K129" s="357"/>
      <c r="L129" s="357"/>
      <c r="M129" s="357"/>
      <c r="N129" s="359"/>
      <c r="O129" s="1245"/>
      <c r="P129" s="1290"/>
      <c r="Q129" s="1253"/>
      <c r="R129" s="1279"/>
      <c r="S129" s="1280"/>
      <c r="T129" s="1281"/>
      <c r="U129" s="897"/>
      <c r="V129" s="876"/>
      <c r="W129" s="876"/>
      <c r="X129" s="876"/>
    </row>
    <row r="130" spans="1:24" s="126" customFormat="1" ht="21" thickBot="1" x14ac:dyDescent="0.3">
      <c r="A130" s="129"/>
      <c r="B130" s="422" t="s">
        <v>262</v>
      </c>
      <c r="C130" s="2391" t="s">
        <v>258</v>
      </c>
      <c r="D130" s="2392"/>
      <c r="E130" s="2392"/>
      <c r="F130" s="2392"/>
      <c r="G130" s="2393"/>
      <c r="H130" s="425">
        <v>26422</v>
      </c>
      <c r="I130" s="423" t="s">
        <v>30</v>
      </c>
      <c r="J130" s="424"/>
      <c r="K130" s="889">
        <f>K131+K132+K133+K134</f>
        <v>53738</v>
      </c>
      <c r="L130" s="889">
        <f t="shared" ref="L130:M130" si="22">L131+L132+L133+L134</f>
        <v>0</v>
      </c>
      <c r="M130" s="889">
        <f t="shared" si="22"/>
        <v>0</v>
      </c>
      <c r="N130" s="885"/>
      <c r="O130" s="1243" t="s">
        <v>965</v>
      </c>
      <c r="P130" s="1277" t="s">
        <v>970</v>
      </c>
      <c r="Q130" s="898">
        <v>0</v>
      </c>
      <c r="R130" s="1297">
        <f>ПРОВЕРКА!H13</f>
        <v>53738</v>
      </c>
      <c r="S130" s="1258">
        <f>ПРОВЕРКА!I13</f>
        <v>0</v>
      </c>
      <c r="T130" s="1302">
        <f>ПРОВЕРКА!J13</f>
        <v>0</v>
      </c>
      <c r="U130" s="1057">
        <f>K130-R130</f>
        <v>0</v>
      </c>
      <c r="V130" s="876"/>
      <c r="W130" s="876"/>
      <c r="X130" s="876"/>
    </row>
    <row r="131" spans="1:24" s="126" customFormat="1" ht="21.4" customHeight="1" x14ac:dyDescent="0.25">
      <c r="A131" s="129"/>
      <c r="B131" s="413"/>
      <c r="C131" s="2507" t="s">
        <v>936</v>
      </c>
      <c r="D131" s="2508"/>
      <c r="E131" s="2508"/>
      <c r="F131" s="2508"/>
      <c r="G131" s="2509"/>
      <c r="H131" s="1067" t="s">
        <v>666</v>
      </c>
      <c r="I131" s="149" t="s">
        <v>30</v>
      </c>
      <c r="J131" s="1066">
        <v>1540620100</v>
      </c>
      <c r="K131" s="357">
        <v>53738</v>
      </c>
      <c r="L131" s="806"/>
      <c r="M131" s="806"/>
      <c r="N131" s="359"/>
      <c r="O131" s="1246"/>
      <c r="P131" s="1291"/>
      <c r="Q131" s="1254"/>
      <c r="R131" s="1283"/>
      <c r="S131" s="1284"/>
      <c r="T131" s="1285"/>
      <c r="V131" s="876"/>
      <c r="W131" s="876"/>
      <c r="X131" s="876"/>
    </row>
    <row r="132" spans="1:24" s="126" customFormat="1" ht="21.4" customHeight="1" x14ac:dyDescent="0.25">
      <c r="A132" s="129"/>
      <c r="B132" s="413"/>
      <c r="C132" s="2507"/>
      <c r="D132" s="2508"/>
      <c r="E132" s="2508"/>
      <c r="F132" s="2508"/>
      <c r="G132" s="2509"/>
      <c r="H132" s="1067" t="s">
        <v>667</v>
      </c>
      <c r="I132" s="149" t="s">
        <v>30</v>
      </c>
      <c r="J132" s="1066">
        <v>1540121230</v>
      </c>
      <c r="K132" s="357"/>
      <c r="L132" s="806"/>
      <c r="M132" s="806"/>
      <c r="N132" s="359"/>
      <c r="O132" s="1246"/>
      <c r="P132" s="1292"/>
      <c r="Q132" s="1255"/>
      <c r="R132" s="1287"/>
      <c r="S132" s="1288"/>
      <c r="T132" s="1289"/>
      <c r="V132" s="876"/>
      <c r="W132" s="876"/>
      <c r="X132" s="876"/>
    </row>
    <row r="133" spans="1:24" s="126" customFormat="1" ht="21.4" customHeight="1" x14ac:dyDescent="0.25">
      <c r="A133" s="129"/>
      <c r="B133" s="413"/>
      <c r="C133" s="2507"/>
      <c r="D133" s="2508"/>
      <c r="E133" s="2508"/>
      <c r="F133" s="2508"/>
      <c r="G133" s="2509"/>
      <c r="H133" s="1067" t="s">
        <v>668</v>
      </c>
      <c r="I133" s="149" t="s">
        <v>30</v>
      </c>
      <c r="J133" s="1066">
        <v>1540120540</v>
      </c>
      <c r="K133" s="357"/>
      <c r="L133" s="806"/>
      <c r="M133" s="806"/>
      <c r="N133" s="359"/>
      <c r="O133" s="1246"/>
      <c r="P133" s="1292"/>
      <c r="Q133" s="1255"/>
      <c r="R133" s="1287"/>
      <c r="S133" s="1288"/>
      <c r="T133" s="1289"/>
      <c r="V133" s="876"/>
      <c r="W133" s="876"/>
      <c r="X133" s="876"/>
    </row>
    <row r="134" spans="1:24" s="126" customFormat="1" ht="21.4" customHeight="1" x14ac:dyDescent="0.25">
      <c r="A134" s="129"/>
      <c r="B134" s="413"/>
      <c r="C134" s="2507"/>
      <c r="D134" s="2508"/>
      <c r="E134" s="2508"/>
      <c r="F134" s="2508"/>
      <c r="G134" s="2509"/>
      <c r="H134" s="1067" t="s">
        <v>669</v>
      </c>
      <c r="I134" s="149" t="s">
        <v>30</v>
      </c>
      <c r="J134" s="1066">
        <v>1540620730</v>
      </c>
      <c r="K134" s="806"/>
      <c r="L134" s="806"/>
      <c r="M134" s="806"/>
      <c r="N134" s="359"/>
      <c r="O134" s="1246"/>
      <c r="P134" s="1292"/>
      <c r="Q134" s="1255"/>
      <c r="R134" s="1287"/>
      <c r="S134" s="1288"/>
      <c r="T134" s="1289"/>
      <c r="V134" s="876"/>
      <c r="W134" s="876"/>
      <c r="X134" s="876"/>
    </row>
    <row r="135" spans="1:24" s="126" customFormat="1" ht="20.25" x14ac:dyDescent="0.25">
      <c r="A135" s="129"/>
      <c r="B135" s="426" t="s">
        <v>263</v>
      </c>
      <c r="C135" s="2384" t="s">
        <v>364</v>
      </c>
      <c r="D135" s="2385"/>
      <c r="E135" s="2385"/>
      <c r="F135" s="2385"/>
      <c r="G135" s="2386"/>
      <c r="H135" s="427">
        <v>26430</v>
      </c>
      <c r="I135" s="428" t="s">
        <v>30</v>
      </c>
      <c r="J135" s="432"/>
      <c r="K135" s="429"/>
      <c r="L135" s="429"/>
      <c r="M135" s="429"/>
      <c r="N135" s="430"/>
      <c r="O135" s="1246"/>
      <c r="P135" s="1292"/>
      <c r="Q135" s="1255"/>
      <c r="R135" s="1287"/>
      <c r="S135" s="1288"/>
      <c r="T135" s="1289"/>
      <c r="V135" s="876"/>
      <c r="W135" s="876"/>
      <c r="X135" s="876"/>
    </row>
    <row r="136" spans="1:24" s="126" customFormat="1" ht="20.25" x14ac:dyDescent="0.25">
      <c r="A136" s="129"/>
      <c r="B136" s="431"/>
      <c r="C136" s="2484" t="s">
        <v>441</v>
      </c>
      <c r="D136" s="2485"/>
      <c r="E136" s="2485"/>
      <c r="F136" s="2485"/>
      <c r="G136" s="2486"/>
      <c r="H136" s="402" t="s">
        <v>445</v>
      </c>
      <c r="I136" s="149" t="s">
        <v>30</v>
      </c>
      <c r="J136" s="417"/>
      <c r="K136" s="357"/>
      <c r="L136" s="357"/>
      <c r="M136" s="357"/>
      <c r="N136" s="359"/>
      <c r="O136" s="1246"/>
      <c r="P136" s="1292"/>
      <c r="Q136" s="1255"/>
      <c r="R136" s="1287"/>
      <c r="S136" s="1288"/>
      <c r="T136" s="1289"/>
      <c r="V136" s="876"/>
      <c r="W136" s="876"/>
      <c r="X136" s="876"/>
    </row>
    <row r="137" spans="1:24" s="126" customFormat="1" ht="20.85" hidden="1" customHeight="1" x14ac:dyDescent="0.25">
      <c r="A137" s="129"/>
      <c r="B137" s="431"/>
      <c r="C137" s="2501"/>
      <c r="D137" s="2502"/>
      <c r="E137" s="2502"/>
      <c r="F137" s="2502"/>
      <c r="G137" s="2503"/>
      <c r="H137" s="402" t="s">
        <v>469</v>
      </c>
      <c r="I137" s="149" t="s">
        <v>30</v>
      </c>
      <c r="J137" s="417"/>
      <c r="K137" s="357"/>
      <c r="L137" s="357"/>
      <c r="M137" s="357"/>
      <c r="N137" s="359"/>
      <c r="O137" s="1246"/>
      <c r="P137" s="1292"/>
      <c r="Q137" s="1255"/>
      <c r="R137" s="1287"/>
      <c r="S137" s="1288"/>
      <c r="T137" s="1289"/>
      <c r="V137" s="876"/>
      <c r="W137" s="876"/>
      <c r="X137" s="876"/>
    </row>
    <row r="138" spans="1:24" s="126" customFormat="1" ht="20.85" hidden="1" customHeight="1" x14ac:dyDescent="0.25">
      <c r="A138" s="129"/>
      <c r="B138" s="431"/>
      <c r="C138" s="2501"/>
      <c r="D138" s="2502"/>
      <c r="E138" s="2502"/>
      <c r="F138" s="2502"/>
      <c r="G138" s="2503"/>
      <c r="H138" s="402" t="s">
        <v>470</v>
      </c>
      <c r="I138" s="149" t="s">
        <v>30</v>
      </c>
      <c r="J138" s="417"/>
      <c r="K138" s="357"/>
      <c r="L138" s="357"/>
      <c r="M138" s="357"/>
      <c r="N138" s="359"/>
      <c r="O138" s="1246"/>
      <c r="P138" s="1292"/>
      <c r="Q138" s="1255"/>
      <c r="R138" s="1287"/>
      <c r="S138" s="1288"/>
      <c r="T138" s="1289"/>
      <c r="V138" s="876"/>
      <c r="W138" s="876"/>
      <c r="X138" s="876"/>
    </row>
    <row r="139" spans="1:24" s="126" customFormat="1" ht="20.85" hidden="1" customHeight="1" x14ac:dyDescent="0.25">
      <c r="A139" s="129"/>
      <c r="B139" s="431"/>
      <c r="C139" s="2501"/>
      <c r="D139" s="2502"/>
      <c r="E139" s="2502"/>
      <c r="F139" s="2502"/>
      <c r="G139" s="2503"/>
      <c r="H139" s="402" t="s">
        <v>471</v>
      </c>
      <c r="I139" s="149" t="s">
        <v>30</v>
      </c>
      <c r="J139" s="417"/>
      <c r="K139" s="357"/>
      <c r="L139" s="357"/>
      <c r="M139" s="357"/>
      <c r="N139" s="359"/>
      <c r="O139" s="1246"/>
      <c r="P139" s="1292"/>
      <c r="Q139" s="1255"/>
      <c r="R139" s="1287"/>
      <c r="S139" s="1288"/>
      <c r="T139" s="1289"/>
      <c r="V139" s="876"/>
      <c r="W139" s="876"/>
      <c r="X139" s="876"/>
    </row>
    <row r="140" spans="1:24" s="126" customFormat="1" ht="20.85" hidden="1" customHeight="1" x14ac:dyDescent="0.3">
      <c r="A140" s="129"/>
      <c r="B140" s="431"/>
      <c r="C140" s="2501"/>
      <c r="D140" s="2502"/>
      <c r="E140" s="2502"/>
      <c r="F140" s="2502"/>
      <c r="G140" s="2503"/>
      <c r="H140" s="402" t="s">
        <v>472</v>
      </c>
      <c r="I140" s="149" t="s">
        <v>30</v>
      </c>
      <c r="J140" s="417"/>
      <c r="K140" s="357"/>
      <c r="L140" s="357"/>
      <c r="M140" s="357"/>
      <c r="N140" s="359"/>
      <c r="O140" s="1247" t="s">
        <v>488</v>
      </c>
      <c r="P140" s="1292"/>
      <c r="Q140" s="1255"/>
      <c r="R140" s="1287"/>
      <c r="S140" s="1288"/>
      <c r="T140" s="1289"/>
      <c r="V140" s="876"/>
      <c r="W140" s="876"/>
      <c r="X140" s="876"/>
    </row>
    <row r="141" spans="1:24" s="126" customFormat="1" ht="20.85" hidden="1" customHeight="1" x14ac:dyDescent="0.25">
      <c r="A141" s="129"/>
      <c r="B141" s="431"/>
      <c r="C141" s="2501"/>
      <c r="D141" s="2502"/>
      <c r="E141" s="2502"/>
      <c r="F141" s="2502"/>
      <c r="G141" s="2503"/>
      <c r="H141" s="401"/>
      <c r="I141" s="149" t="s">
        <v>30</v>
      </c>
      <c r="J141" s="417"/>
      <c r="K141" s="357"/>
      <c r="L141" s="357"/>
      <c r="M141" s="357"/>
      <c r="N141" s="359"/>
      <c r="P141" s="1292"/>
      <c r="Q141" s="1255"/>
      <c r="R141" s="1287"/>
      <c r="S141" s="1288"/>
      <c r="T141" s="1289"/>
      <c r="V141" s="876"/>
      <c r="W141" s="876"/>
      <c r="X141" s="876"/>
    </row>
    <row r="142" spans="1:24" s="126" customFormat="1" ht="20.85" hidden="1" customHeight="1" x14ac:dyDescent="0.25">
      <c r="A142" s="129"/>
      <c r="B142" s="431"/>
      <c r="C142" s="2501"/>
      <c r="D142" s="2502"/>
      <c r="E142" s="2502"/>
      <c r="F142" s="2502"/>
      <c r="G142" s="2503"/>
      <c r="H142" s="401"/>
      <c r="I142" s="149" t="s">
        <v>30</v>
      </c>
      <c r="J142" s="417"/>
      <c r="K142" s="357"/>
      <c r="L142" s="357"/>
      <c r="M142" s="357"/>
      <c r="N142" s="359"/>
      <c r="P142" s="1292"/>
      <c r="Q142" s="1255"/>
      <c r="R142" s="1287"/>
      <c r="S142" s="1288"/>
      <c r="T142" s="1289"/>
      <c r="V142" s="876"/>
      <c r="W142" s="876"/>
      <c r="X142" s="876"/>
    </row>
    <row r="143" spans="1:24" s="126" customFormat="1" ht="20.85" hidden="1" customHeight="1" x14ac:dyDescent="0.25">
      <c r="A143" s="129"/>
      <c r="B143" s="431"/>
      <c r="C143" s="2501"/>
      <c r="D143" s="2502"/>
      <c r="E143" s="2502"/>
      <c r="F143" s="2502"/>
      <c r="G143" s="2503"/>
      <c r="H143" s="401"/>
      <c r="I143" s="149" t="s">
        <v>30</v>
      </c>
      <c r="J143" s="417"/>
      <c r="K143" s="357"/>
      <c r="L143" s="357"/>
      <c r="M143" s="357"/>
      <c r="N143" s="359"/>
      <c r="P143" s="1292"/>
      <c r="Q143" s="1255"/>
      <c r="R143" s="1287"/>
      <c r="S143" s="1288"/>
      <c r="T143" s="1289"/>
      <c r="V143" s="876"/>
      <c r="W143" s="876"/>
      <c r="X143" s="876"/>
    </row>
    <row r="144" spans="1:24" s="126" customFormat="1" ht="20.85" hidden="1" customHeight="1" x14ac:dyDescent="0.25">
      <c r="A144" s="129"/>
      <c r="B144" s="431"/>
      <c r="C144" s="2501"/>
      <c r="D144" s="2502"/>
      <c r="E144" s="2502"/>
      <c r="F144" s="2502"/>
      <c r="G144" s="2503"/>
      <c r="H144" s="401"/>
      <c r="I144" s="149" t="s">
        <v>30</v>
      </c>
      <c r="J144" s="417"/>
      <c r="K144" s="357"/>
      <c r="L144" s="357"/>
      <c r="M144" s="357"/>
      <c r="N144" s="359"/>
      <c r="P144" s="1292"/>
      <c r="Q144" s="1255"/>
      <c r="R144" s="1287"/>
      <c r="S144" s="1288"/>
      <c r="T144" s="1289"/>
      <c r="V144" s="876"/>
      <c r="W144" s="876"/>
      <c r="X144" s="876"/>
    </row>
    <row r="145" spans="1:24" s="126" customFormat="1" ht="20.85" hidden="1" customHeight="1" x14ac:dyDescent="0.25">
      <c r="A145" s="129"/>
      <c r="B145" s="431"/>
      <c r="C145" s="2501"/>
      <c r="D145" s="2502"/>
      <c r="E145" s="2502"/>
      <c r="F145" s="2502"/>
      <c r="G145" s="2503"/>
      <c r="H145" s="401"/>
      <c r="I145" s="149" t="s">
        <v>30</v>
      </c>
      <c r="J145" s="417"/>
      <c r="K145" s="357"/>
      <c r="L145" s="357"/>
      <c r="M145" s="357"/>
      <c r="N145" s="359"/>
      <c r="P145" s="1292"/>
      <c r="Q145" s="1255"/>
      <c r="R145" s="1287"/>
      <c r="S145" s="1288"/>
      <c r="T145" s="1289"/>
      <c r="V145" s="876"/>
      <c r="W145" s="876"/>
      <c r="X145" s="876"/>
    </row>
    <row r="146" spans="1:24" s="126" customFormat="1" ht="20.85" hidden="1" customHeight="1" x14ac:dyDescent="0.25">
      <c r="A146" s="129"/>
      <c r="B146" s="431"/>
      <c r="C146" s="2501"/>
      <c r="D146" s="2502"/>
      <c r="E146" s="2502"/>
      <c r="F146" s="2502"/>
      <c r="G146" s="2503"/>
      <c r="H146" s="401"/>
      <c r="I146" s="149" t="s">
        <v>30</v>
      </c>
      <c r="J146" s="417"/>
      <c r="K146" s="357"/>
      <c r="L146" s="357"/>
      <c r="M146" s="357"/>
      <c r="N146" s="359"/>
      <c r="P146" s="1292"/>
      <c r="Q146" s="1255"/>
      <c r="R146" s="1287"/>
      <c r="S146" s="1288"/>
      <c r="T146" s="1289"/>
      <c r="V146" s="876"/>
      <c r="W146" s="876"/>
      <c r="X146" s="876"/>
    </row>
    <row r="147" spans="1:24" s="126" customFormat="1" ht="20.85" hidden="1" customHeight="1" x14ac:dyDescent="0.25">
      <c r="A147" s="129"/>
      <c r="B147" s="431"/>
      <c r="C147" s="2501"/>
      <c r="D147" s="2502"/>
      <c r="E147" s="2502"/>
      <c r="F147" s="2502"/>
      <c r="G147" s="2503"/>
      <c r="H147" s="401"/>
      <c r="I147" s="149" t="s">
        <v>30</v>
      </c>
      <c r="J147" s="417"/>
      <c r="K147" s="357"/>
      <c r="L147" s="357"/>
      <c r="M147" s="357"/>
      <c r="N147" s="359"/>
      <c r="P147" s="1292"/>
      <c r="Q147" s="1255"/>
      <c r="R147" s="1287"/>
      <c r="S147" s="1288"/>
      <c r="T147" s="1289"/>
      <c r="V147" s="876"/>
      <c r="W147" s="876"/>
      <c r="X147" s="876"/>
    </row>
    <row r="148" spans="1:24" s="126" customFormat="1" ht="20.85" hidden="1" customHeight="1" x14ac:dyDescent="0.25">
      <c r="A148" s="129"/>
      <c r="B148" s="431"/>
      <c r="C148" s="2501"/>
      <c r="D148" s="2502"/>
      <c r="E148" s="2502"/>
      <c r="F148" s="2502"/>
      <c r="G148" s="2503"/>
      <c r="H148" s="401"/>
      <c r="I148" s="149" t="s">
        <v>30</v>
      </c>
      <c r="J148" s="417"/>
      <c r="K148" s="357"/>
      <c r="L148" s="357"/>
      <c r="M148" s="357"/>
      <c r="N148" s="359"/>
      <c r="P148" s="1292"/>
      <c r="Q148" s="1255"/>
      <c r="R148" s="1287"/>
      <c r="S148" s="1288"/>
      <c r="T148" s="1289"/>
      <c r="V148" s="876"/>
      <c r="W148" s="876"/>
      <c r="X148" s="876"/>
    </row>
    <row r="149" spans="1:24" s="126" customFormat="1" ht="20.85" hidden="1" customHeight="1" x14ac:dyDescent="0.25">
      <c r="A149" s="129"/>
      <c r="B149" s="431"/>
      <c r="C149" s="2501"/>
      <c r="D149" s="2502"/>
      <c r="E149" s="2502"/>
      <c r="F149" s="2502"/>
      <c r="G149" s="2503"/>
      <c r="H149" s="401"/>
      <c r="I149" s="149" t="s">
        <v>30</v>
      </c>
      <c r="J149" s="417"/>
      <c r="K149" s="357"/>
      <c r="L149" s="357"/>
      <c r="M149" s="357"/>
      <c r="N149" s="359"/>
      <c r="P149" s="1292"/>
      <c r="Q149" s="1255"/>
      <c r="R149" s="1287"/>
      <c r="S149" s="1288"/>
      <c r="T149" s="1289"/>
      <c r="V149" s="876"/>
      <c r="W149" s="876"/>
      <c r="X149" s="876"/>
    </row>
    <row r="150" spans="1:24" s="126" customFormat="1" ht="20.85" hidden="1" customHeight="1" x14ac:dyDescent="0.25">
      <c r="A150" s="129"/>
      <c r="B150" s="431"/>
      <c r="C150" s="2501"/>
      <c r="D150" s="2502"/>
      <c r="E150" s="2502"/>
      <c r="F150" s="2502"/>
      <c r="G150" s="2503"/>
      <c r="H150" s="401"/>
      <c r="I150" s="149" t="s">
        <v>30</v>
      </c>
      <c r="J150" s="417"/>
      <c r="K150" s="357"/>
      <c r="L150" s="357"/>
      <c r="M150" s="357"/>
      <c r="N150" s="359"/>
      <c r="P150" s="1292"/>
      <c r="Q150" s="1255"/>
      <c r="R150" s="1287"/>
      <c r="S150" s="1288"/>
      <c r="T150" s="1289"/>
      <c r="V150" s="876"/>
      <c r="W150" s="876"/>
      <c r="X150" s="876"/>
    </row>
    <row r="151" spans="1:24" s="126" customFormat="1" ht="23.25" thickBot="1" x14ac:dyDescent="0.3">
      <c r="A151" s="129"/>
      <c r="B151" s="421" t="s">
        <v>264</v>
      </c>
      <c r="C151" s="2387" t="s">
        <v>265</v>
      </c>
      <c r="D151" s="2387"/>
      <c r="E151" s="2387"/>
      <c r="F151" s="2387"/>
      <c r="G151" s="2387"/>
      <c r="H151" s="433">
        <v>26450</v>
      </c>
      <c r="I151" s="151" t="s">
        <v>30</v>
      </c>
      <c r="J151" s="409"/>
      <c r="K151" s="442">
        <f>K152+K168</f>
        <v>10983832</v>
      </c>
      <c r="L151" s="442">
        <f>L152+L168</f>
        <v>10517394</v>
      </c>
      <c r="M151" s="442">
        <f>M152+M168</f>
        <v>10558446</v>
      </c>
      <c r="N151" s="152">
        <f>N152+N168</f>
        <v>0</v>
      </c>
      <c r="P151" s="1292"/>
      <c r="Q151" s="1255"/>
      <c r="R151" s="1287"/>
      <c r="S151" s="1288"/>
      <c r="T151" s="1289"/>
      <c r="V151" s="876"/>
      <c r="W151" s="876"/>
      <c r="X151" s="876"/>
    </row>
    <row r="152" spans="1:24" s="126" customFormat="1" ht="21" thickBot="1" x14ac:dyDescent="0.3">
      <c r="A152" s="129"/>
      <c r="B152" s="418" t="s">
        <v>266</v>
      </c>
      <c r="C152" s="2388" t="s">
        <v>278</v>
      </c>
      <c r="D152" s="2389"/>
      <c r="E152" s="2389"/>
      <c r="F152" s="2389"/>
      <c r="G152" s="2390"/>
      <c r="H152" s="412">
        <v>26451</v>
      </c>
      <c r="I152" s="412" t="s">
        <v>30</v>
      </c>
      <c r="J152" s="410"/>
      <c r="K152" s="890">
        <f>R152-Q152</f>
        <v>0</v>
      </c>
      <c r="L152" s="890">
        <f>S152</f>
        <v>0</v>
      </c>
      <c r="M152" s="890">
        <f>T152</f>
        <v>0</v>
      </c>
      <c r="N152" s="411"/>
      <c r="O152" s="1244" t="s">
        <v>734</v>
      </c>
      <c r="P152" s="1277" t="s">
        <v>971</v>
      </c>
      <c r="Q152" s="898"/>
      <c r="R152" s="1257"/>
      <c r="S152" s="1258"/>
      <c r="T152" s="1259"/>
      <c r="V152" s="876"/>
      <c r="W152" s="876"/>
      <c r="X152" s="876"/>
    </row>
    <row r="153" spans="1:24" s="126" customFormat="1" ht="20.25" hidden="1" x14ac:dyDescent="0.25">
      <c r="A153" s="129"/>
      <c r="B153" s="431"/>
      <c r="C153" s="2484" t="s">
        <v>441</v>
      </c>
      <c r="D153" s="2485"/>
      <c r="E153" s="2485"/>
      <c r="F153" s="2485"/>
      <c r="G153" s="2486"/>
      <c r="H153" s="402" t="s">
        <v>446</v>
      </c>
      <c r="I153" s="400" t="s">
        <v>30</v>
      </c>
      <c r="J153" s="490"/>
      <c r="K153" s="883"/>
      <c r="L153" s="883"/>
      <c r="M153" s="883"/>
      <c r="N153" s="359"/>
      <c r="P153" s="1292"/>
      <c r="Q153" s="1255"/>
      <c r="R153" s="1287"/>
      <c r="S153" s="1288"/>
      <c r="T153" s="1289"/>
      <c r="V153" s="876"/>
      <c r="W153" s="876"/>
      <c r="X153" s="876"/>
    </row>
    <row r="154" spans="1:24" s="126" customFormat="1" ht="20.85" hidden="1" customHeight="1" x14ac:dyDescent="0.25">
      <c r="A154" s="129"/>
      <c r="B154" s="431"/>
      <c r="C154" s="2484"/>
      <c r="D154" s="2485"/>
      <c r="E154" s="2485"/>
      <c r="F154" s="2485"/>
      <c r="G154" s="2486"/>
      <c r="H154" s="402" t="s">
        <v>473</v>
      </c>
      <c r="I154" s="400" t="s">
        <v>30</v>
      </c>
      <c r="J154" s="417"/>
      <c r="K154" s="883"/>
      <c r="L154" s="883"/>
      <c r="M154" s="883"/>
      <c r="N154" s="359"/>
      <c r="P154" s="1292"/>
      <c r="Q154" s="1255"/>
      <c r="R154" s="1287"/>
      <c r="S154" s="1288"/>
      <c r="T154" s="1289"/>
      <c r="V154" s="876"/>
      <c r="W154" s="876"/>
      <c r="X154" s="876"/>
    </row>
    <row r="155" spans="1:24" s="126" customFormat="1" ht="20.85" hidden="1" customHeight="1" x14ac:dyDescent="0.25">
      <c r="A155" s="129"/>
      <c r="B155" s="431"/>
      <c r="C155" s="2484"/>
      <c r="D155" s="2485"/>
      <c r="E155" s="2485"/>
      <c r="F155" s="2485"/>
      <c r="G155" s="2486"/>
      <c r="H155" s="402" t="s">
        <v>474</v>
      </c>
      <c r="I155" s="400" t="s">
        <v>30</v>
      </c>
      <c r="J155" s="417"/>
      <c r="K155" s="883"/>
      <c r="L155" s="883"/>
      <c r="M155" s="883"/>
      <c r="N155" s="359"/>
      <c r="P155" s="1292"/>
      <c r="Q155" s="1255"/>
      <c r="R155" s="1287"/>
      <c r="S155" s="1288"/>
      <c r="T155" s="1289"/>
      <c r="V155" s="876"/>
      <c r="W155" s="876"/>
      <c r="X155" s="876"/>
    </row>
    <row r="156" spans="1:24" s="126" customFormat="1" ht="20.85" hidden="1" customHeight="1" x14ac:dyDescent="0.25">
      <c r="A156" s="129"/>
      <c r="B156" s="431"/>
      <c r="C156" s="2484"/>
      <c r="D156" s="2485"/>
      <c r="E156" s="2485"/>
      <c r="F156" s="2485"/>
      <c r="G156" s="2486"/>
      <c r="H156" s="402" t="s">
        <v>475</v>
      </c>
      <c r="I156" s="400" t="s">
        <v>30</v>
      </c>
      <c r="J156" s="417"/>
      <c r="K156" s="883"/>
      <c r="L156" s="883"/>
      <c r="M156" s="883"/>
      <c r="N156" s="359"/>
      <c r="P156" s="1278"/>
      <c r="Q156" s="1253"/>
      <c r="R156" s="1279"/>
      <c r="S156" s="1280"/>
      <c r="T156" s="1281"/>
      <c r="V156" s="876"/>
      <c r="W156" s="876"/>
      <c r="X156" s="876"/>
    </row>
    <row r="157" spans="1:24" s="126" customFormat="1" ht="20.85" hidden="1" customHeight="1" x14ac:dyDescent="0.25">
      <c r="A157" s="129"/>
      <c r="B157" s="431"/>
      <c r="C157" s="2484"/>
      <c r="D157" s="2485"/>
      <c r="E157" s="2485"/>
      <c r="F157" s="2485"/>
      <c r="G157" s="2486"/>
      <c r="H157" s="402" t="s">
        <v>476</v>
      </c>
      <c r="I157" s="400" t="s">
        <v>30</v>
      </c>
      <c r="J157" s="417"/>
      <c r="K157" s="883"/>
      <c r="L157" s="883"/>
      <c r="M157" s="883"/>
      <c r="N157" s="359"/>
      <c r="O157" s="1244"/>
      <c r="P157" s="1278"/>
      <c r="Q157" s="1253"/>
      <c r="R157" s="1279"/>
      <c r="S157" s="1280"/>
      <c r="T157" s="1281"/>
      <c r="U157" s="1057">
        <f t="shared" ref="U157:U167" si="23">K157-R157</f>
        <v>0</v>
      </c>
      <c r="V157" s="876"/>
      <c r="W157" s="876"/>
      <c r="X157" s="876"/>
    </row>
    <row r="158" spans="1:24" s="126" customFormat="1" ht="20.85" hidden="1" customHeight="1" x14ac:dyDescent="0.25">
      <c r="A158" s="129"/>
      <c r="B158" s="431"/>
      <c r="C158" s="2484"/>
      <c r="D158" s="2485"/>
      <c r="E158" s="2485"/>
      <c r="F158" s="2485"/>
      <c r="G158" s="2486"/>
      <c r="H158" s="401"/>
      <c r="I158" s="400" t="s">
        <v>30</v>
      </c>
      <c r="J158" s="417"/>
      <c r="K158" s="883"/>
      <c r="L158" s="883"/>
      <c r="M158" s="883"/>
      <c r="N158" s="359"/>
      <c r="P158" s="1278"/>
      <c r="Q158" s="1253"/>
      <c r="R158" s="1279"/>
      <c r="S158" s="1280"/>
      <c r="T158" s="1281"/>
      <c r="U158" s="1057">
        <f t="shared" si="23"/>
        <v>0</v>
      </c>
      <c r="V158" s="876"/>
      <c r="W158" s="876"/>
      <c r="X158" s="876"/>
    </row>
    <row r="159" spans="1:24" s="126" customFormat="1" ht="20.85" hidden="1" customHeight="1" x14ac:dyDescent="0.25">
      <c r="A159" s="129"/>
      <c r="B159" s="431"/>
      <c r="C159" s="2484"/>
      <c r="D159" s="2485"/>
      <c r="E159" s="2485"/>
      <c r="F159" s="2485"/>
      <c r="G159" s="2486"/>
      <c r="H159" s="401"/>
      <c r="I159" s="400" t="s">
        <v>30</v>
      </c>
      <c r="J159" s="417"/>
      <c r="K159" s="883"/>
      <c r="L159" s="883"/>
      <c r="M159" s="883"/>
      <c r="N159" s="359"/>
      <c r="P159" s="1278"/>
      <c r="Q159" s="1253"/>
      <c r="R159" s="1279"/>
      <c r="S159" s="1280"/>
      <c r="T159" s="1281"/>
      <c r="U159" s="1057">
        <f t="shared" si="23"/>
        <v>0</v>
      </c>
      <c r="V159" s="876"/>
      <c r="W159" s="876"/>
      <c r="X159" s="876"/>
    </row>
    <row r="160" spans="1:24" s="126" customFormat="1" ht="20.85" hidden="1" customHeight="1" x14ac:dyDescent="0.25">
      <c r="A160" s="129"/>
      <c r="B160" s="431"/>
      <c r="C160" s="2484"/>
      <c r="D160" s="2485"/>
      <c r="E160" s="2485"/>
      <c r="F160" s="2485"/>
      <c r="G160" s="2486"/>
      <c r="H160" s="401"/>
      <c r="I160" s="400" t="s">
        <v>30</v>
      </c>
      <c r="J160" s="417"/>
      <c r="K160" s="883"/>
      <c r="L160" s="883"/>
      <c r="M160" s="883"/>
      <c r="N160" s="359"/>
      <c r="P160" s="1278"/>
      <c r="Q160" s="1253"/>
      <c r="R160" s="1279"/>
      <c r="S160" s="1280"/>
      <c r="T160" s="1281"/>
      <c r="U160" s="1057">
        <f t="shared" si="23"/>
        <v>0</v>
      </c>
      <c r="V160" s="876"/>
      <c r="W160" s="876"/>
      <c r="X160" s="876"/>
    </row>
    <row r="161" spans="1:24" s="126" customFormat="1" ht="20.85" hidden="1" customHeight="1" x14ac:dyDescent="0.25">
      <c r="A161" s="129"/>
      <c r="B161" s="431"/>
      <c r="C161" s="2484"/>
      <c r="D161" s="2485"/>
      <c r="E161" s="2485"/>
      <c r="F161" s="2485"/>
      <c r="G161" s="2486"/>
      <c r="H161" s="401"/>
      <c r="I161" s="400" t="s">
        <v>30</v>
      </c>
      <c r="J161" s="417"/>
      <c r="K161" s="883"/>
      <c r="L161" s="883"/>
      <c r="M161" s="883"/>
      <c r="N161" s="359"/>
      <c r="P161" s="1286"/>
      <c r="Q161" s="1256"/>
      <c r="R161" s="1287"/>
      <c r="S161" s="1288"/>
      <c r="T161" s="1289"/>
      <c r="U161" s="1057">
        <f t="shared" si="23"/>
        <v>0</v>
      </c>
      <c r="V161" s="876"/>
      <c r="W161" s="876"/>
      <c r="X161" s="876"/>
    </row>
    <row r="162" spans="1:24" s="126" customFormat="1" ht="20.85" hidden="1" customHeight="1" x14ac:dyDescent="0.25">
      <c r="A162" s="129"/>
      <c r="B162" s="431"/>
      <c r="C162" s="2484"/>
      <c r="D162" s="2485"/>
      <c r="E162" s="2485"/>
      <c r="F162" s="2485"/>
      <c r="G162" s="2486"/>
      <c r="H162" s="401"/>
      <c r="I162" s="400" t="s">
        <v>30</v>
      </c>
      <c r="J162" s="417"/>
      <c r="K162" s="883"/>
      <c r="L162" s="883"/>
      <c r="M162" s="883"/>
      <c r="N162" s="359"/>
      <c r="P162" s="1286"/>
      <c r="Q162" s="1256"/>
      <c r="R162" s="1287"/>
      <c r="S162" s="1288"/>
      <c r="T162" s="1289"/>
      <c r="U162" s="1057">
        <f t="shared" si="23"/>
        <v>0</v>
      </c>
      <c r="V162" s="876"/>
      <c r="W162" s="876"/>
      <c r="X162" s="876"/>
    </row>
    <row r="163" spans="1:24" s="126" customFormat="1" ht="20.85" hidden="1" customHeight="1" x14ac:dyDescent="0.25">
      <c r="A163" s="129"/>
      <c r="B163" s="431"/>
      <c r="C163" s="2484"/>
      <c r="D163" s="2485"/>
      <c r="E163" s="2485"/>
      <c r="F163" s="2485"/>
      <c r="G163" s="2486"/>
      <c r="H163" s="401"/>
      <c r="I163" s="400" t="s">
        <v>30</v>
      </c>
      <c r="J163" s="417"/>
      <c r="K163" s="883"/>
      <c r="L163" s="883"/>
      <c r="M163" s="883"/>
      <c r="N163" s="359"/>
      <c r="P163" s="1286"/>
      <c r="Q163" s="1256"/>
      <c r="R163" s="1287"/>
      <c r="S163" s="1288"/>
      <c r="T163" s="1289"/>
      <c r="U163" s="1057">
        <f t="shared" si="23"/>
        <v>0</v>
      </c>
      <c r="V163" s="876"/>
      <c r="W163" s="876"/>
      <c r="X163" s="876"/>
    </row>
    <row r="164" spans="1:24" s="126" customFormat="1" ht="20.85" hidden="1" customHeight="1" x14ac:dyDescent="0.25">
      <c r="A164" s="129"/>
      <c r="B164" s="431"/>
      <c r="C164" s="2484"/>
      <c r="D164" s="2485"/>
      <c r="E164" s="2485"/>
      <c r="F164" s="2485"/>
      <c r="G164" s="2486"/>
      <c r="H164" s="401"/>
      <c r="I164" s="400" t="s">
        <v>30</v>
      </c>
      <c r="J164" s="417"/>
      <c r="K164" s="883"/>
      <c r="L164" s="883"/>
      <c r="M164" s="883"/>
      <c r="N164" s="359"/>
      <c r="P164" s="1286"/>
      <c r="Q164" s="1256"/>
      <c r="R164" s="1287"/>
      <c r="S164" s="1288"/>
      <c r="T164" s="1289"/>
      <c r="U164" s="1057">
        <f t="shared" si="23"/>
        <v>0</v>
      </c>
      <c r="V164" s="876"/>
      <c r="W164" s="876"/>
      <c r="X164" s="876"/>
    </row>
    <row r="165" spans="1:24" s="126" customFormat="1" ht="20.85" hidden="1" customHeight="1" x14ac:dyDescent="0.25">
      <c r="A165" s="129"/>
      <c r="B165" s="431"/>
      <c r="C165" s="2484"/>
      <c r="D165" s="2485"/>
      <c r="E165" s="2485"/>
      <c r="F165" s="2485"/>
      <c r="G165" s="2486"/>
      <c r="H165" s="401"/>
      <c r="I165" s="400" t="s">
        <v>30</v>
      </c>
      <c r="J165" s="417"/>
      <c r="K165" s="883"/>
      <c r="L165" s="883"/>
      <c r="M165" s="883"/>
      <c r="N165" s="359"/>
      <c r="P165" s="1286"/>
      <c r="Q165" s="1256"/>
      <c r="R165" s="1287"/>
      <c r="S165" s="1288"/>
      <c r="T165" s="1289"/>
      <c r="U165" s="1057">
        <f t="shared" si="23"/>
        <v>0</v>
      </c>
      <c r="V165" s="876"/>
      <c r="W165" s="876"/>
      <c r="X165" s="876"/>
    </row>
    <row r="166" spans="1:24" s="126" customFormat="1" ht="20.85" hidden="1" customHeight="1" x14ac:dyDescent="0.25">
      <c r="A166" s="129"/>
      <c r="B166" s="431"/>
      <c r="C166" s="2484"/>
      <c r="D166" s="2485"/>
      <c r="E166" s="2485"/>
      <c r="F166" s="2485"/>
      <c r="G166" s="2486"/>
      <c r="H166" s="401"/>
      <c r="I166" s="400" t="s">
        <v>30</v>
      </c>
      <c r="J166" s="417"/>
      <c r="K166" s="883"/>
      <c r="L166" s="883"/>
      <c r="M166" s="883"/>
      <c r="N166" s="359"/>
      <c r="P166" s="1286"/>
      <c r="Q166" s="1256"/>
      <c r="R166" s="1287"/>
      <c r="S166" s="1288"/>
      <c r="T166" s="1289"/>
      <c r="U166" s="1057">
        <f t="shared" si="23"/>
        <v>0</v>
      </c>
      <c r="V166" s="876"/>
      <c r="W166" s="876"/>
      <c r="X166" s="876"/>
    </row>
    <row r="167" spans="1:24" s="126" customFormat="1" ht="20.85" hidden="1" customHeight="1" thickBot="1" x14ac:dyDescent="0.3">
      <c r="A167" s="129"/>
      <c r="B167" s="431"/>
      <c r="C167" s="2484"/>
      <c r="D167" s="2485"/>
      <c r="E167" s="2485"/>
      <c r="F167" s="2485"/>
      <c r="G167" s="2486"/>
      <c r="H167" s="401"/>
      <c r="I167" s="400" t="s">
        <v>30</v>
      </c>
      <c r="J167" s="417"/>
      <c r="K167" s="883"/>
      <c r="L167" s="883"/>
      <c r="M167" s="883"/>
      <c r="N167" s="359"/>
      <c r="P167" s="1290"/>
      <c r="Q167" s="1300"/>
      <c r="R167" s="1279"/>
      <c r="S167" s="1280"/>
      <c r="T167" s="1281"/>
      <c r="U167" s="1057">
        <f t="shared" si="23"/>
        <v>0</v>
      </c>
      <c r="V167" s="876"/>
      <c r="W167" s="876"/>
      <c r="X167" s="876"/>
    </row>
    <row r="168" spans="1:24" s="126" customFormat="1" ht="21.4" customHeight="1" thickBot="1" x14ac:dyDescent="0.3">
      <c r="A168" s="129"/>
      <c r="B168" s="422" t="s">
        <v>267</v>
      </c>
      <c r="C168" s="2391" t="s">
        <v>258</v>
      </c>
      <c r="D168" s="2392"/>
      <c r="E168" s="2392"/>
      <c r="F168" s="2392"/>
      <c r="G168" s="2393"/>
      <c r="H168" s="425">
        <v>26452</v>
      </c>
      <c r="I168" s="423" t="s">
        <v>30</v>
      </c>
      <c r="J168" s="424"/>
      <c r="K168" s="889">
        <f>R168-Q168</f>
        <v>10983832</v>
      </c>
      <c r="L168" s="889">
        <f>S168</f>
        <v>10517394</v>
      </c>
      <c r="M168" s="889">
        <f>T168</f>
        <v>10558446</v>
      </c>
      <c r="N168" s="406"/>
      <c r="O168" s="1243" t="s">
        <v>965</v>
      </c>
      <c r="P168" s="1277" t="s">
        <v>972</v>
      </c>
      <c r="Q168" s="1295">
        <v>0</v>
      </c>
      <c r="R168" s="1299">
        <f>ПРОВЕРКА!H17</f>
        <v>10983832</v>
      </c>
      <c r="S168" s="1296">
        <f>ПРОВЕРКА!I17</f>
        <v>10517394</v>
      </c>
      <c r="T168" s="1301">
        <f>ПРОВЕРКА!J17</f>
        <v>10558446</v>
      </c>
      <c r="U168" s="1057">
        <f>K168-R168</f>
        <v>0</v>
      </c>
      <c r="V168" s="876"/>
      <c r="W168" s="876"/>
      <c r="X168" s="876"/>
    </row>
    <row r="169" spans="1:24" s="126" customFormat="1" ht="45.2" hidden="1" customHeight="1" x14ac:dyDescent="0.25">
      <c r="A169" s="129"/>
      <c r="B169" s="273" t="s">
        <v>268</v>
      </c>
      <c r="C169" s="2394" t="s">
        <v>665</v>
      </c>
      <c r="D169" s="2394"/>
      <c r="E169" s="2394"/>
      <c r="F169" s="2394"/>
      <c r="G169" s="2394"/>
      <c r="H169" s="274">
        <v>26500</v>
      </c>
      <c r="I169" s="274" t="s">
        <v>30</v>
      </c>
      <c r="J169" s="434"/>
      <c r="K169" s="367">
        <f>K170</f>
        <v>27977192.600000001</v>
      </c>
      <c r="L169" s="367">
        <f>L171</f>
        <v>27406099.91</v>
      </c>
      <c r="M169" s="367">
        <f>M172</f>
        <v>27516929.02</v>
      </c>
      <c r="N169" s="368"/>
      <c r="O169" s="1244" t="s">
        <v>734</v>
      </c>
      <c r="P169" s="339"/>
      <c r="Q169" s="339"/>
      <c r="R169" s="339"/>
      <c r="S169" s="1293"/>
      <c r="T169" s="1293"/>
      <c r="U169" s="1057"/>
      <c r="V169" s="876"/>
      <c r="W169" s="876"/>
      <c r="X169" s="876"/>
    </row>
    <row r="170" spans="1:24" s="126" customFormat="1" ht="21.4" hidden="1" customHeight="1" x14ac:dyDescent="0.25">
      <c r="A170" s="129"/>
      <c r="B170" s="154"/>
      <c r="C170" s="2395" t="s">
        <v>269</v>
      </c>
      <c r="D170" s="2396"/>
      <c r="E170" s="2396"/>
      <c r="F170" s="2396"/>
      <c r="G170" s="2397"/>
      <c r="H170" s="409">
        <v>26510</v>
      </c>
      <c r="I170" s="151">
        <f>'КФО 4'!H14</f>
        <v>2026</v>
      </c>
      <c r="J170" s="409"/>
      <c r="K170" s="152">
        <f>K88-K91</f>
        <v>27977192.600000001</v>
      </c>
      <c r="L170" s="152"/>
      <c r="M170" s="152"/>
      <c r="N170" s="161"/>
      <c r="O170" s="1244" t="s">
        <v>735</v>
      </c>
      <c r="P170" s="339"/>
      <c r="Q170" s="339"/>
      <c r="R170" s="339"/>
      <c r="S170" s="1293"/>
      <c r="T170" s="1293"/>
      <c r="U170" s="1057"/>
      <c r="V170" s="876"/>
      <c r="W170" s="876"/>
      <c r="X170" s="876"/>
    </row>
    <row r="171" spans="1:24" s="126" customFormat="1" ht="20.25" hidden="1" x14ac:dyDescent="0.25">
      <c r="A171" s="129"/>
      <c r="B171" s="154"/>
      <c r="C171" s="2395" t="s">
        <v>269</v>
      </c>
      <c r="D171" s="2396"/>
      <c r="E171" s="2396"/>
      <c r="F171" s="2396"/>
      <c r="G171" s="2397"/>
      <c r="H171" s="409">
        <v>26520</v>
      </c>
      <c r="I171" s="151">
        <f>'КФО 4'!I14</f>
        <v>2027</v>
      </c>
      <c r="J171" s="409"/>
      <c r="K171" s="152"/>
      <c r="L171" s="152">
        <f>L88</f>
        <v>27406099.91</v>
      </c>
      <c r="M171" s="152"/>
      <c r="N171" s="161"/>
      <c r="O171" s="1248"/>
      <c r="P171" s="339"/>
      <c r="Q171" s="339"/>
      <c r="R171" s="339"/>
      <c r="S171" s="1293"/>
      <c r="T171" s="1293"/>
      <c r="U171" s="1057"/>
      <c r="V171" s="876"/>
      <c r="W171" s="876"/>
      <c r="X171" s="876"/>
    </row>
    <row r="172" spans="1:24" s="126" customFormat="1" ht="20.25" hidden="1" x14ac:dyDescent="0.25">
      <c r="A172" s="129"/>
      <c r="B172" s="154"/>
      <c r="C172" s="2395" t="s">
        <v>269</v>
      </c>
      <c r="D172" s="2396"/>
      <c r="E172" s="2396"/>
      <c r="F172" s="2396"/>
      <c r="G172" s="2397"/>
      <c r="H172" s="409">
        <v>26530</v>
      </c>
      <c r="I172" s="151">
        <f>'КФО 4'!J14</f>
        <v>2028</v>
      </c>
      <c r="J172" s="409"/>
      <c r="K172" s="152"/>
      <c r="L172" s="152"/>
      <c r="M172" s="152">
        <f>M88</f>
        <v>27516929.02</v>
      </c>
      <c r="N172" s="161"/>
      <c r="O172" s="1248"/>
      <c r="P172" s="339"/>
      <c r="Q172" s="339"/>
      <c r="R172" s="339"/>
      <c r="S172" s="1293"/>
      <c r="T172" s="1293"/>
      <c r="U172" s="1057"/>
      <c r="V172" s="876"/>
      <c r="W172" s="876"/>
      <c r="X172" s="876"/>
    </row>
    <row r="173" spans="1:24" s="126" customFormat="1" ht="45.6" customHeight="1" x14ac:dyDescent="0.25">
      <c r="A173" s="129"/>
      <c r="B173" s="435" t="s">
        <v>270</v>
      </c>
      <c r="C173" s="2380" t="s">
        <v>670</v>
      </c>
      <c r="D173" s="2380"/>
      <c r="E173" s="2380"/>
      <c r="F173" s="2380"/>
      <c r="G173" s="2380"/>
      <c r="H173" s="437">
        <v>26600</v>
      </c>
      <c r="I173" s="437" t="s">
        <v>30</v>
      </c>
      <c r="J173" s="437"/>
      <c r="K173" s="436">
        <f t="shared" ref="K173" si="24">K174</f>
        <v>27977192.600000001</v>
      </c>
      <c r="L173" s="436">
        <f>L175</f>
        <v>27406099.91</v>
      </c>
      <c r="M173" s="436">
        <f>M176</f>
        <v>27516929.02</v>
      </c>
      <c r="N173" s="436"/>
      <c r="O173" s="1249" t="s">
        <v>733</v>
      </c>
      <c r="P173" s="339"/>
      <c r="Q173" s="339"/>
      <c r="R173" s="339"/>
      <c r="S173" s="1294"/>
      <c r="T173" s="1294"/>
      <c r="U173" s="1057"/>
      <c r="V173" s="876"/>
      <c r="W173" s="876"/>
      <c r="X173" s="876"/>
    </row>
    <row r="174" spans="1:24" s="126" customFormat="1" ht="21" customHeight="1" x14ac:dyDescent="0.25">
      <c r="A174" s="129"/>
      <c r="B174" s="154"/>
      <c r="C174" s="2381" t="s">
        <v>269</v>
      </c>
      <c r="D174" s="2382"/>
      <c r="E174" s="2382"/>
      <c r="F174" s="2382"/>
      <c r="G174" s="2383"/>
      <c r="H174" s="408">
        <v>26610</v>
      </c>
      <c r="I174" s="408">
        <f>'КФО 4'!H14</f>
        <v>2026</v>
      </c>
      <c r="J174" s="408"/>
      <c r="K174" s="363">
        <f>K88-K91</f>
        <v>27977192.600000001</v>
      </c>
      <c r="L174" s="363"/>
      <c r="M174" s="363"/>
      <c r="N174" s="364"/>
      <c r="O174" s="1249" t="s">
        <v>733</v>
      </c>
      <c r="P174" s="339"/>
      <c r="Q174" s="339"/>
      <c r="R174" s="339"/>
      <c r="S174" s="1294"/>
      <c r="T174" s="1294"/>
      <c r="U174" s="1293"/>
      <c r="V174" s="876"/>
      <c r="W174" s="876"/>
      <c r="X174" s="876"/>
    </row>
    <row r="175" spans="1:24" s="126" customFormat="1" ht="21.4" customHeight="1" x14ac:dyDescent="0.3">
      <c r="B175" s="154"/>
      <c r="C175" s="2381" t="s">
        <v>269</v>
      </c>
      <c r="D175" s="2382"/>
      <c r="E175" s="2382"/>
      <c r="F175" s="2382"/>
      <c r="G175" s="2383"/>
      <c r="H175" s="408">
        <v>26620</v>
      </c>
      <c r="I175" s="408">
        <f>'КФО 4'!I14</f>
        <v>2027</v>
      </c>
      <c r="J175" s="438"/>
      <c r="K175" s="363"/>
      <c r="L175" s="363">
        <f>L88-L108</f>
        <v>27406099.91</v>
      </c>
      <c r="M175" s="363"/>
      <c r="N175" s="439"/>
      <c r="P175" s="339"/>
      <c r="Q175" s="339"/>
      <c r="R175" s="339"/>
      <c r="U175" s="1293"/>
      <c r="V175" s="876"/>
      <c r="W175" s="876"/>
      <c r="X175" s="876"/>
    </row>
    <row r="176" spans="1:24" s="126" customFormat="1" ht="21.4" customHeight="1" x14ac:dyDescent="0.3">
      <c r="B176" s="154"/>
      <c r="C176" s="2381" t="s">
        <v>269</v>
      </c>
      <c r="D176" s="2382"/>
      <c r="E176" s="2382"/>
      <c r="F176" s="2382"/>
      <c r="G176" s="2383"/>
      <c r="H176" s="408">
        <v>26630</v>
      </c>
      <c r="I176" s="408">
        <f>'КФО 4'!J14</f>
        <v>2028</v>
      </c>
      <c r="J176" s="438"/>
      <c r="K176" s="363"/>
      <c r="L176" s="363"/>
      <c r="M176" s="363">
        <f>M88-M108</f>
        <v>27516929.02</v>
      </c>
      <c r="N176" s="439"/>
      <c r="O176" s="1248"/>
      <c r="P176" s="339"/>
      <c r="Q176" s="339"/>
      <c r="R176" s="339"/>
      <c r="S176" s="1293"/>
      <c r="T176" s="1293"/>
      <c r="U176" s="1293"/>
      <c r="V176" s="876"/>
      <c r="W176" s="876"/>
      <c r="X176" s="876"/>
    </row>
    <row r="177" spans="2:24" s="162" customFormat="1" ht="8.1" customHeight="1" x14ac:dyDescent="0.3">
      <c r="B177" s="183"/>
      <c r="C177" s="184"/>
      <c r="D177" s="184"/>
      <c r="E177" s="184"/>
      <c r="F177" s="163"/>
      <c r="G177" s="163"/>
      <c r="H177" s="164"/>
      <c r="I177" s="164"/>
      <c r="J177" s="164"/>
      <c r="K177" s="166"/>
      <c r="N177" s="165"/>
      <c r="O177" s="1248"/>
      <c r="P177" s="339"/>
      <c r="Q177" s="339"/>
      <c r="R177" s="339"/>
      <c r="S177" s="1293"/>
      <c r="T177" s="1293"/>
      <c r="U177" s="1293"/>
      <c r="V177" s="878"/>
      <c r="W177" s="878"/>
      <c r="X177" s="878"/>
    </row>
    <row r="178" spans="2:24" s="183" customFormat="1" ht="23.65" customHeight="1" x14ac:dyDescent="0.3">
      <c r="B178" s="2422" t="s">
        <v>528</v>
      </c>
      <c r="C178" s="2422"/>
      <c r="D178" s="2422"/>
      <c r="E178" s="2422"/>
      <c r="F178" s="532"/>
      <c r="G178" s="192" t="s">
        <v>960</v>
      </c>
      <c r="H178" s="192"/>
      <c r="I178" s="192"/>
      <c r="J178" s="192"/>
      <c r="K178" s="861"/>
      <c r="L178" s="862"/>
      <c r="M178" s="862"/>
      <c r="N178" s="201"/>
      <c r="O178" s="1249"/>
      <c r="P178" s="339"/>
      <c r="Q178" s="339"/>
      <c r="R178" s="339"/>
      <c r="S178" s="1294"/>
      <c r="T178" s="1294"/>
      <c r="U178" s="1294"/>
      <c r="V178" s="879"/>
      <c r="W178" s="879"/>
      <c r="X178" s="879"/>
    </row>
    <row r="179" spans="2:24" s="183" customFormat="1" ht="9.75" customHeight="1" x14ac:dyDescent="0.3">
      <c r="B179" s="271"/>
      <c r="C179" s="271"/>
      <c r="D179" s="271"/>
      <c r="E179" s="271"/>
      <c r="F179" s="192"/>
      <c r="G179" s="192"/>
      <c r="H179" s="192"/>
      <c r="I179" s="192"/>
      <c r="J179" s="192"/>
      <c r="K179" s="192"/>
      <c r="L179" s="200"/>
      <c r="M179" s="200"/>
      <c r="N179" s="201"/>
      <c r="O179" s="1249"/>
      <c r="P179" s="339"/>
      <c r="Q179" s="339"/>
      <c r="R179" s="339"/>
      <c r="S179" s="1294"/>
      <c r="T179" s="1294"/>
      <c r="U179" s="1294"/>
      <c r="V179" s="879"/>
      <c r="W179" s="879"/>
      <c r="X179" s="879"/>
    </row>
    <row r="180" spans="2:24" s="183" customFormat="1" ht="20.85" customHeight="1" x14ac:dyDescent="0.3">
      <c r="B180" s="191"/>
      <c r="C180" s="192"/>
      <c r="D180" s="2422" t="s">
        <v>366</v>
      </c>
      <c r="E180" s="2422"/>
      <c r="F180" s="533"/>
      <c r="G180" s="441" t="str">
        <f>G178</f>
        <v>А.А. Борисенко</v>
      </c>
      <c r="H180" s="200"/>
      <c r="I180" s="200"/>
      <c r="J180" s="200"/>
      <c r="K180" s="200"/>
      <c r="L180" s="1060" t="e">
        <f>#REF!</f>
        <v>#REF!</v>
      </c>
      <c r="M180" s="1111" t="e">
        <f>#REF!</f>
        <v>#REF!</v>
      </c>
      <c r="N180" s="201"/>
      <c r="O180" s="126"/>
      <c r="P180" s="339"/>
      <c r="Q180" s="339"/>
      <c r="R180" s="339"/>
      <c r="S180" s="126"/>
      <c r="T180" s="126"/>
      <c r="U180" s="126"/>
      <c r="V180" s="879"/>
      <c r="W180" s="879"/>
      <c r="X180" s="879"/>
    </row>
    <row r="181" spans="2:24" s="162" customFormat="1" ht="20.25" customHeight="1" x14ac:dyDescent="0.3">
      <c r="B181" s="2376"/>
      <c r="C181" s="2376"/>
      <c r="D181" s="173"/>
      <c r="E181" s="195"/>
      <c r="F181" s="193"/>
      <c r="G181" s="193"/>
      <c r="H181" s="194"/>
      <c r="I181" s="194"/>
      <c r="J181" s="196"/>
      <c r="K181" s="196"/>
      <c r="L181" s="2514" t="s">
        <v>284</v>
      </c>
      <c r="M181" s="2514"/>
      <c r="N181" s="190"/>
      <c r="O181" s="189"/>
      <c r="P181" s="339"/>
      <c r="Q181" s="339"/>
      <c r="R181" s="339"/>
      <c r="S181" s="175"/>
      <c r="T181" s="175"/>
      <c r="U181" s="175"/>
      <c r="V181" s="878"/>
      <c r="W181" s="878"/>
      <c r="X181" s="878"/>
    </row>
    <row r="182" spans="2:24" s="167" customFormat="1" ht="20.25" hidden="1" customHeight="1" x14ac:dyDescent="0.3">
      <c r="B182" s="197" t="s">
        <v>271</v>
      </c>
      <c r="C182" s="198"/>
      <c r="D182" s="198"/>
      <c r="E182" s="198"/>
      <c r="F182" s="198"/>
      <c r="G182" s="198"/>
      <c r="H182" s="198"/>
      <c r="I182" s="198"/>
      <c r="J182" s="198"/>
      <c r="K182" s="198"/>
      <c r="L182" s="198"/>
      <c r="M182" s="198"/>
      <c r="N182" s="198"/>
      <c r="O182" s="199"/>
      <c r="P182" s="339"/>
      <c r="Q182" s="339"/>
      <c r="R182" s="339"/>
      <c r="V182" s="880"/>
      <c r="W182" s="880"/>
      <c r="X182" s="880"/>
    </row>
    <row r="183" spans="2:24" ht="15.6" hidden="1" customHeight="1" x14ac:dyDescent="0.25">
      <c r="B183" s="2469"/>
      <c r="C183" s="2469"/>
      <c r="D183" s="2469"/>
      <c r="E183" s="2469"/>
      <c r="F183" s="2469"/>
      <c r="G183" s="2469"/>
      <c r="H183" s="2469"/>
      <c r="I183" s="2469"/>
      <c r="J183" s="2469"/>
      <c r="K183" s="2469"/>
      <c r="L183" s="2469"/>
      <c r="M183" s="2469"/>
      <c r="N183" s="2469"/>
      <c r="O183" s="2469"/>
      <c r="P183" s="339"/>
      <c r="Q183" s="339"/>
      <c r="R183" s="339"/>
    </row>
    <row r="184" spans="2:24" ht="20.85" hidden="1" customHeight="1" x14ac:dyDescent="0.3">
      <c r="B184" s="2473"/>
      <c r="C184" s="2473"/>
      <c r="D184" s="2473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339"/>
      <c r="Q184" s="339"/>
      <c r="R184" s="339"/>
    </row>
    <row r="185" spans="2:24" ht="20.85" customHeight="1" x14ac:dyDescent="0.3">
      <c r="B185" s="204"/>
      <c r="C185" s="2476" t="s">
        <v>280</v>
      </c>
      <c r="D185" s="2476"/>
      <c r="E185" s="2476"/>
      <c r="F185" s="2476"/>
      <c r="G185" s="2476"/>
      <c r="H185" s="2476"/>
      <c r="I185" s="2476"/>
      <c r="J185" s="2476"/>
      <c r="K185" s="2476"/>
      <c r="L185" s="2476"/>
      <c r="M185" s="2476"/>
      <c r="N185" s="204"/>
      <c r="O185" s="204"/>
      <c r="P185" s="339"/>
      <c r="Q185" s="339"/>
      <c r="R185" s="339"/>
    </row>
    <row r="186" spans="2:24" ht="43.15" customHeight="1" x14ac:dyDescent="0.3">
      <c r="B186" s="176"/>
      <c r="C186" s="2470" t="s">
        <v>1000</v>
      </c>
      <c r="D186" s="2470"/>
      <c r="E186" s="2470"/>
      <c r="F186" s="2470"/>
      <c r="G186" s="2470"/>
      <c r="H186" s="2470"/>
      <c r="I186" s="2470"/>
      <c r="J186" s="2470"/>
      <c r="K186" s="2470"/>
      <c r="L186" s="2470"/>
      <c r="M186" s="2470"/>
      <c r="N186" s="2470"/>
      <c r="O186" s="176"/>
      <c r="P186" s="339"/>
      <c r="Q186" s="339"/>
      <c r="R186" s="339"/>
    </row>
    <row r="187" spans="2:24" ht="17.850000000000001" hidden="1" customHeight="1" x14ac:dyDescent="0.3">
      <c r="B187" s="176"/>
      <c r="C187" s="2471"/>
      <c r="D187" s="2472"/>
      <c r="E187" s="2472"/>
      <c r="F187" s="2472"/>
      <c r="G187" s="2472"/>
      <c r="H187" s="2472"/>
      <c r="I187" s="2472"/>
      <c r="J187" s="2472"/>
      <c r="K187" s="2472"/>
      <c r="L187" s="2472"/>
      <c r="M187" s="2472"/>
      <c r="N187" s="176"/>
      <c r="O187" s="176"/>
      <c r="P187" s="339"/>
      <c r="Q187" s="339"/>
      <c r="R187" s="339"/>
    </row>
    <row r="188" spans="2:24" ht="20.25" customHeight="1" x14ac:dyDescent="0.3">
      <c r="B188" s="176"/>
      <c r="C188" s="2478" t="str">
        <f>D14</f>
        <v xml:space="preserve">Муниципальное автономное дошкольное образовательное учреждение  </v>
      </c>
      <c r="D188" s="2478"/>
      <c r="E188" s="2478"/>
      <c r="F188" s="2478"/>
      <c r="G188" s="2478"/>
      <c r="H188" s="2479" t="str">
        <f>D15</f>
        <v>"Детский сад № 6 " г. Уссурийска Уссурийского городского округа Приморского края</v>
      </c>
      <c r="I188" s="2479"/>
      <c r="J188" s="2479"/>
      <c r="K188" s="2479"/>
      <c r="L188" s="2479"/>
      <c r="M188" s="2479"/>
      <c r="N188" s="2479"/>
      <c r="O188" s="176"/>
      <c r="P188" s="339"/>
      <c r="Q188" s="339"/>
      <c r="R188" s="339"/>
    </row>
    <row r="189" spans="2:24" ht="17.850000000000001" customHeight="1" x14ac:dyDescent="0.3">
      <c r="B189" s="176"/>
      <c r="C189" s="2480" t="s">
        <v>272</v>
      </c>
      <c r="D189" s="2480"/>
      <c r="E189" s="2480"/>
      <c r="F189" s="2480"/>
      <c r="G189" s="2480"/>
      <c r="H189" s="2480"/>
      <c r="I189" s="2480"/>
      <c r="J189" s="2480"/>
      <c r="K189" s="2480"/>
      <c r="L189" s="2480"/>
      <c r="M189" s="2480"/>
      <c r="N189" s="178"/>
      <c r="O189" s="176"/>
      <c r="P189" s="339"/>
      <c r="Q189" s="339"/>
      <c r="R189" s="339"/>
    </row>
    <row r="190" spans="2:24" ht="7.15" customHeight="1" x14ac:dyDescent="0.3">
      <c r="B190" s="176"/>
      <c r="C190" s="2477"/>
      <c r="D190" s="2477"/>
      <c r="E190" s="2477"/>
      <c r="F190" s="2477"/>
      <c r="G190" s="176"/>
      <c r="H190" s="176"/>
      <c r="I190" s="176"/>
      <c r="J190" s="176"/>
      <c r="K190" s="176"/>
      <c r="L190" s="176"/>
      <c r="M190" s="176"/>
      <c r="N190" s="176"/>
      <c r="O190" s="176"/>
      <c r="P190" s="339"/>
      <c r="Q190" s="339"/>
      <c r="R190" s="339"/>
    </row>
    <row r="191" spans="2:24" ht="27.2" customHeight="1" x14ac:dyDescent="0.2">
      <c r="B191" s="2325" t="s">
        <v>113</v>
      </c>
      <c r="C191" s="2326"/>
      <c r="D191" s="2326"/>
      <c r="E191" s="2326"/>
      <c r="F191" s="2326"/>
      <c r="G191" s="2327"/>
      <c r="H191" s="2474" t="s">
        <v>209</v>
      </c>
      <c r="I191" s="350"/>
      <c r="J191" s="2331" t="s">
        <v>210</v>
      </c>
      <c r="K191" s="2333" t="s">
        <v>211</v>
      </c>
      <c r="L191" s="2333"/>
      <c r="M191" s="2333"/>
      <c r="P191" s="339"/>
      <c r="Q191" s="339"/>
      <c r="R191" s="339"/>
    </row>
    <row r="192" spans="2:24" ht="68.099999999999994" customHeight="1" x14ac:dyDescent="0.2">
      <c r="B192" s="2328"/>
      <c r="C192" s="2329"/>
      <c r="D192" s="2329"/>
      <c r="E192" s="2329"/>
      <c r="F192" s="2329"/>
      <c r="G192" s="2330"/>
      <c r="H192" s="2475"/>
      <c r="I192" s="351"/>
      <c r="J192" s="2332"/>
      <c r="K192" s="143" t="str">
        <f>K21</f>
        <v>на 2026 г. (текущий финансовый год)</v>
      </c>
      <c r="L192" s="143" t="str">
        <f t="shared" ref="L192:M192" si="25">L21</f>
        <v>на 2027 г. (первый год планового периода)</v>
      </c>
      <c r="M192" s="143" t="str">
        <f t="shared" si="25"/>
        <v>на 2028 г. (второй год планового периода)</v>
      </c>
      <c r="P192" s="339"/>
      <c r="Q192" s="339"/>
      <c r="R192" s="339"/>
    </row>
    <row r="193" spans="2:13" ht="28.9" customHeight="1" x14ac:dyDescent="0.2">
      <c r="B193" s="2453" t="s">
        <v>216</v>
      </c>
      <c r="C193" s="2454"/>
      <c r="D193" s="2454"/>
      <c r="E193" s="2454"/>
      <c r="F193" s="2454"/>
      <c r="G193" s="2455"/>
      <c r="H193" s="186">
        <v>1000</v>
      </c>
      <c r="I193" s="186"/>
      <c r="J193" s="186" t="s">
        <v>30</v>
      </c>
      <c r="K193" s="207">
        <f>K25</f>
        <v>46851202.640000001</v>
      </c>
      <c r="L193" s="207">
        <f t="shared" ref="L193:M193" si="26">L25</f>
        <v>46677141.950000003</v>
      </c>
      <c r="M193" s="207">
        <f t="shared" si="26"/>
        <v>46787971.060000002</v>
      </c>
    </row>
    <row r="194" spans="2:13" ht="28.9" customHeight="1" x14ac:dyDescent="0.2">
      <c r="B194" s="2456" t="s">
        <v>282</v>
      </c>
      <c r="C194" s="2456"/>
      <c r="D194" s="2456"/>
      <c r="E194" s="2456"/>
      <c r="F194" s="2456"/>
      <c r="G194" s="2456"/>
      <c r="H194" s="185">
        <v>1100</v>
      </c>
      <c r="I194" s="185"/>
      <c r="J194" s="185">
        <v>120</v>
      </c>
      <c r="K194" s="208">
        <f t="shared" ref="K194:M194" si="27">K26</f>
        <v>0</v>
      </c>
      <c r="L194" s="208">
        <f t="shared" si="27"/>
        <v>0</v>
      </c>
      <c r="M194" s="208">
        <f t="shared" si="27"/>
        <v>0</v>
      </c>
    </row>
    <row r="195" spans="2:13" ht="28.9" customHeight="1" x14ac:dyDescent="0.2">
      <c r="B195" s="2456" t="s">
        <v>217</v>
      </c>
      <c r="C195" s="2456"/>
      <c r="D195" s="2456"/>
      <c r="E195" s="2456"/>
      <c r="F195" s="2456"/>
      <c r="G195" s="2456"/>
      <c r="H195" s="185">
        <v>1200</v>
      </c>
      <c r="I195" s="185"/>
      <c r="J195" s="185">
        <v>130</v>
      </c>
      <c r="K195" s="208">
        <f t="shared" ref="K195:M198" si="28">K28</f>
        <v>46797464.640000001</v>
      </c>
      <c r="L195" s="208">
        <f t="shared" si="28"/>
        <v>46677141.950000003</v>
      </c>
      <c r="M195" s="208">
        <f t="shared" si="28"/>
        <v>46787971.060000002</v>
      </c>
    </row>
    <row r="196" spans="2:13" ht="40.35" customHeight="1" x14ac:dyDescent="0.2">
      <c r="B196" s="2458" t="s">
        <v>959</v>
      </c>
      <c r="C196" s="2459"/>
      <c r="D196" s="2459"/>
      <c r="E196" s="2459"/>
      <c r="F196" s="2459"/>
      <c r="G196" s="2460"/>
      <c r="H196" s="185">
        <v>1210</v>
      </c>
      <c r="I196" s="185"/>
      <c r="J196" s="185">
        <v>130</v>
      </c>
      <c r="K196" s="208">
        <f t="shared" si="28"/>
        <v>29286939.640000001</v>
      </c>
      <c r="L196" s="208">
        <f t="shared" si="28"/>
        <v>29236022.950000003</v>
      </c>
      <c r="M196" s="208">
        <f t="shared" si="28"/>
        <v>29305800.060000002</v>
      </c>
    </row>
    <row r="197" spans="2:13" ht="46.7" customHeight="1" x14ac:dyDescent="0.2">
      <c r="B197" s="2298" t="s">
        <v>953</v>
      </c>
      <c r="C197" s="2299"/>
      <c r="D197" s="2299"/>
      <c r="E197" s="2299"/>
      <c r="F197" s="2299"/>
      <c r="G197" s="2300"/>
      <c r="H197" s="185">
        <v>1220</v>
      </c>
      <c r="I197" s="185"/>
      <c r="J197" s="185">
        <v>130</v>
      </c>
      <c r="K197" s="208">
        <f t="shared" si="28"/>
        <v>0</v>
      </c>
      <c r="L197" s="208">
        <f t="shared" si="28"/>
        <v>0</v>
      </c>
      <c r="M197" s="208">
        <f t="shared" si="28"/>
        <v>0</v>
      </c>
    </row>
    <row r="198" spans="2:13" ht="28.9" customHeight="1" x14ac:dyDescent="0.2">
      <c r="B198" s="2301" t="s">
        <v>954</v>
      </c>
      <c r="C198" s="2302"/>
      <c r="D198" s="2302"/>
      <c r="E198" s="2302"/>
      <c r="F198" s="2302"/>
      <c r="G198" s="2303"/>
      <c r="H198" s="185">
        <v>1230</v>
      </c>
      <c r="I198" s="185"/>
      <c r="J198" s="185">
        <v>130</v>
      </c>
      <c r="K198" s="208">
        <f t="shared" si="28"/>
        <v>17510525</v>
      </c>
      <c r="L198" s="208">
        <f t="shared" si="28"/>
        <v>17441119</v>
      </c>
      <c r="M198" s="208">
        <f t="shared" si="28"/>
        <v>17482171</v>
      </c>
    </row>
    <row r="199" spans="2:13" ht="28.9" customHeight="1" x14ac:dyDescent="0.2">
      <c r="B199" s="2456" t="s">
        <v>218</v>
      </c>
      <c r="C199" s="2456"/>
      <c r="D199" s="2456"/>
      <c r="E199" s="2456"/>
      <c r="F199" s="2456"/>
      <c r="G199" s="2456"/>
      <c r="H199" s="185">
        <v>1300</v>
      </c>
      <c r="I199" s="185"/>
      <c r="J199" s="185">
        <v>140</v>
      </c>
      <c r="K199" s="208">
        <f t="shared" ref="K199:M199" si="29">K32</f>
        <v>0</v>
      </c>
      <c r="L199" s="208">
        <f t="shared" si="29"/>
        <v>0</v>
      </c>
      <c r="M199" s="208">
        <f t="shared" si="29"/>
        <v>0</v>
      </c>
    </row>
    <row r="200" spans="2:13" ht="28.9" customHeight="1" x14ac:dyDescent="0.2">
      <c r="B200" s="2456" t="s">
        <v>460</v>
      </c>
      <c r="C200" s="2456"/>
      <c r="D200" s="2456"/>
      <c r="E200" s="2456"/>
      <c r="F200" s="2456"/>
      <c r="G200" s="2456"/>
      <c r="H200" s="185">
        <v>1400</v>
      </c>
      <c r="I200" s="185"/>
      <c r="J200" s="185">
        <v>150</v>
      </c>
      <c r="K200" s="208">
        <f>K34</f>
        <v>53738</v>
      </c>
      <c r="L200" s="208">
        <f>L34</f>
        <v>0</v>
      </c>
      <c r="M200" s="208">
        <f>M34</f>
        <v>0</v>
      </c>
    </row>
    <row r="201" spans="2:13" ht="28.9" customHeight="1" x14ac:dyDescent="0.2">
      <c r="B201" s="2456" t="s">
        <v>281</v>
      </c>
      <c r="C201" s="2456"/>
      <c r="D201" s="2456"/>
      <c r="E201" s="2456"/>
      <c r="F201" s="2456"/>
      <c r="G201" s="2456"/>
      <c r="H201" s="185">
        <v>1410</v>
      </c>
      <c r="I201" s="185"/>
      <c r="J201" s="185">
        <v>150</v>
      </c>
      <c r="K201" s="208">
        <f>K35</f>
        <v>53738</v>
      </c>
      <c r="L201" s="208">
        <f t="shared" ref="L201:M201" si="30">L35</f>
        <v>0</v>
      </c>
      <c r="M201" s="208">
        <f t="shared" si="30"/>
        <v>0</v>
      </c>
    </row>
    <row r="202" spans="2:13" ht="28.9" customHeight="1" x14ac:dyDescent="0.2">
      <c r="B202" s="2461" t="s">
        <v>221</v>
      </c>
      <c r="C202" s="2462"/>
      <c r="D202" s="2462"/>
      <c r="E202" s="2462"/>
      <c r="F202" s="2462"/>
      <c r="G202" s="2463"/>
      <c r="H202" s="185">
        <v>1420</v>
      </c>
      <c r="I202" s="185"/>
      <c r="J202" s="185">
        <v>150</v>
      </c>
      <c r="K202" s="208">
        <f>K36</f>
        <v>0</v>
      </c>
      <c r="L202" s="208">
        <f t="shared" ref="L202:M202" si="31">L36</f>
        <v>0</v>
      </c>
      <c r="M202" s="208">
        <f t="shared" si="31"/>
        <v>0</v>
      </c>
    </row>
    <row r="203" spans="2:13" ht="28.9" customHeight="1" x14ac:dyDescent="0.2">
      <c r="B203" s="2456" t="s">
        <v>220</v>
      </c>
      <c r="C203" s="2456"/>
      <c r="D203" s="2456"/>
      <c r="E203" s="2456"/>
      <c r="F203" s="2456"/>
      <c r="G203" s="2456"/>
      <c r="H203" s="185">
        <v>1500</v>
      </c>
      <c r="I203" s="185"/>
      <c r="J203" s="185">
        <v>180</v>
      </c>
      <c r="K203" s="208">
        <f t="shared" ref="K203:M206" si="32">K38</f>
        <v>0</v>
      </c>
      <c r="L203" s="208">
        <f t="shared" si="32"/>
        <v>0</v>
      </c>
      <c r="M203" s="208">
        <f t="shared" si="32"/>
        <v>0</v>
      </c>
    </row>
    <row r="204" spans="2:13" ht="28.9" hidden="1" customHeight="1" x14ac:dyDescent="0.2">
      <c r="B204" s="2456"/>
      <c r="C204" s="2456"/>
      <c r="D204" s="2456"/>
      <c r="E204" s="2456"/>
      <c r="F204" s="2456"/>
      <c r="G204" s="2456"/>
      <c r="H204" s="185">
        <v>1510</v>
      </c>
      <c r="I204" s="185"/>
      <c r="J204" s="185">
        <v>180</v>
      </c>
      <c r="K204" s="208">
        <f t="shared" si="32"/>
        <v>0</v>
      </c>
      <c r="L204" s="208">
        <f t="shared" si="32"/>
        <v>0</v>
      </c>
      <c r="M204" s="208">
        <f t="shared" si="32"/>
        <v>0</v>
      </c>
    </row>
    <row r="205" spans="2:13" ht="28.9" hidden="1" customHeight="1" x14ac:dyDescent="0.2">
      <c r="B205" s="2461"/>
      <c r="C205" s="2462"/>
      <c r="D205" s="2462"/>
      <c r="E205" s="2462"/>
      <c r="F205" s="2462"/>
      <c r="G205" s="2463"/>
      <c r="H205" s="185">
        <v>1520</v>
      </c>
      <c r="I205" s="185"/>
      <c r="J205" s="185">
        <v>180</v>
      </c>
      <c r="K205" s="208">
        <f t="shared" si="32"/>
        <v>0</v>
      </c>
      <c r="L205" s="208">
        <f t="shared" si="32"/>
        <v>0</v>
      </c>
      <c r="M205" s="208">
        <f t="shared" si="32"/>
        <v>0</v>
      </c>
    </row>
    <row r="206" spans="2:13" ht="28.9" customHeight="1" x14ac:dyDescent="0.2">
      <c r="B206" s="2456" t="s">
        <v>222</v>
      </c>
      <c r="C206" s="2456"/>
      <c r="D206" s="2456"/>
      <c r="E206" s="2456"/>
      <c r="F206" s="2456"/>
      <c r="G206" s="2456"/>
      <c r="H206" s="185">
        <v>1900</v>
      </c>
      <c r="I206" s="185"/>
      <c r="J206" s="185"/>
      <c r="K206" s="208">
        <f t="shared" si="32"/>
        <v>0</v>
      </c>
      <c r="L206" s="208">
        <f t="shared" si="32"/>
        <v>0</v>
      </c>
      <c r="M206" s="208">
        <f t="shared" si="32"/>
        <v>0</v>
      </c>
    </row>
    <row r="207" spans="2:13" ht="28.9" customHeight="1" x14ac:dyDescent="0.2">
      <c r="B207" s="2456" t="s">
        <v>223</v>
      </c>
      <c r="C207" s="2456"/>
      <c r="D207" s="2456"/>
      <c r="E207" s="2456"/>
      <c r="F207" s="2456"/>
      <c r="G207" s="2456"/>
      <c r="H207" s="185">
        <v>1980</v>
      </c>
      <c r="I207" s="185"/>
      <c r="J207" s="185" t="s">
        <v>30</v>
      </c>
      <c r="K207" s="208">
        <f t="shared" ref="K207:M209" si="33">K43</f>
        <v>0</v>
      </c>
      <c r="L207" s="208">
        <f t="shared" si="33"/>
        <v>0</v>
      </c>
      <c r="M207" s="208">
        <f t="shared" si="33"/>
        <v>0</v>
      </c>
    </row>
    <row r="208" spans="2:13" ht="28.9" customHeight="1" x14ac:dyDescent="0.2">
      <c r="B208" s="2456" t="s">
        <v>283</v>
      </c>
      <c r="C208" s="2456"/>
      <c r="D208" s="2456"/>
      <c r="E208" s="2456"/>
      <c r="F208" s="2456"/>
      <c r="G208" s="2456"/>
      <c r="H208" s="185">
        <v>1981</v>
      </c>
      <c r="I208" s="185"/>
      <c r="J208" s="185">
        <v>510</v>
      </c>
      <c r="K208" s="208">
        <f t="shared" si="33"/>
        <v>0</v>
      </c>
      <c r="L208" s="208">
        <f t="shared" si="33"/>
        <v>0</v>
      </c>
      <c r="M208" s="208">
        <f t="shared" si="33"/>
        <v>0</v>
      </c>
    </row>
    <row r="209" spans="2:24" ht="28.9" customHeight="1" x14ac:dyDescent="0.2">
      <c r="B209" s="2453" t="s">
        <v>224</v>
      </c>
      <c r="C209" s="2454"/>
      <c r="D209" s="2454"/>
      <c r="E209" s="2454"/>
      <c r="F209" s="2454"/>
      <c r="G209" s="2455"/>
      <c r="H209" s="186">
        <v>2000</v>
      </c>
      <c r="I209" s="186"/>
      <c r="J209" s="186" t="s">
        <v>30</v>
      </c>
      <c r="K209" s="207">
        <f t="shared" si="33"/>
        <v>46851202.640000001</v>
      </c>
      <c r="L209" s="207">
        <f t="shared" si="33"/>
        <v>46677141.950000003</v>
      </c>
      <c r="M209" s="207">
        <f t="shared" si="33"/>
        <v>46787971.060000002</v>
      </c>
      <c r="O209" s="1459">
        <f>K193-K209</f>
        <v>0</v>
      </c>
      <c r="P209" s="396">
        <f t="shared" ref="P209:Q209" si="34">L193-L209</f>
        <v>0</v>
      </c>
      <c r="Q209" s="396">
        <f t="shared" si="34"/>
        <v>0</v>
      </c>
    </row>
    <row r="210" spans="2:24" ht="19.5" hidden="1" customHeight="1" x14ac:dyDescent="0.3"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395"/>
    </row>
    <row r="211" spans="2:24" ht="19.5" hidden="1" customHeight="1" x14ac:dyDescent="0.3">
      <c r="B211" s="176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395"/>
    </row>
    <row r="212" spans="2:24" ht="32.25" customHeight="1" x14ac:dyDescent="0.3">
      <c r="B212" s="176"/>
      <c r="C212" s="2457" t="s">
        <v>999</v>
      </c>
      <c r="D212" s="2457"/>
      <c r="E212" s="2457"/>
      <c r="F212" s="2457"/>
      <c r="G212" s="2457"/>
      <c r="H212" s="2457"/>
      <c r="I212" s="2457"/>
      <c r="J212" s="2457"/>
      <c r="K212" s="2457"/>
      <c r="L212" s="2457"/>
      <c r="M212" s="2457"/>
      <c r="N212" s="2457"/>
      <c r="O212" s="397">
        <f>K23</f>
        <v>0</v>
      </c>
    </row>
    <row r="213" spans="2:24" ht="20.25" hidden="1" x14ac:dyDescent="0.3">
      <c r="B213" s="176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6"/>
    </row>
    <row r="214" spans="2:24" s="167" customFormat="1" ht="20.25" hidden="1" x14ac:dyDescent="0.3">
      <c r="B214" s="176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77"/>
      <c r="O214" s="176"/>
      <c r="V214" s="880"/>
      <c r="W214" s="880"/>
      <c r="X214" s="880"/>
    </row>
    <row r="215" spans="2:24" s="167" customFormat="1" ht="33.950000000000003" customHeight="1" x14ac:dyDescent="0.3">
      <c r="B215" s="176"/>
      <c r="C215" s="2464" t="str">
        <f>D14</f>
        <v xml:space="preserve">Муниципальное автономное дошкольное образовательное учреждение  </v>
      </c>
      <c r="D215" s="2464"/>
      <c r="E215" s="2464"/>
      <c r="F215" s="2464"/>
      <c r="G215" s="2464"/>
      <c r="H215" s="2465" t="str">
        <f>D15</f>
        <v>"Детский сад № 6 " г. Уссурийска Уссурийского городского округа Приморского края</v>
      </c>
      <c r="I215" s="2465"/>
      <c r="J215" s="2465"/>
      <c r="K215" s="2465"/>
      <c r="L215" s="2465"/>
      <c r="M215" s="2465"/>
      <c r="N215" s="2465"/>
      <c r="O215" s="176"/>
      <c r="V215" s="880"/>
      <c r="W215" s="880"/>
      <c r="X215" s="880"/>
    </row>
    <row r="216" spans="2:24" s="167" customFormat="1" ht="16.7" customHeight="1" x14ac:dyDescent="0.3">
      <c r="B216" s="176"/>
      <c r="C216" s="2466" t="s">
        <v>272</v>
      </c>
      <c r="D216" s="2466"/>
      <c r="E216" s="2466"/>
      <c r="F216" s="2466"/>
      <c r="G216" s="2466"/>
      <c r="H216" s="2466"/>
      <c r="I216" s="2466"/>
      <c r="J216" s="2466"/>
      <c r="K216" s="2466"/>
      <c r="L216" s="2466"/>
      <c r="M216" s="2466"/>
      <c r="N216" s="177"/>
      <c r="O216" s="176"/>
      <c r="V216" s="880"/>
      <c r="W216" s="880"/>
      <c r="X216" s="880"/>
    </row>
    <row r="217" spans="2:24" s="167" customFormat="1" ht="50.65" customHeight="1" x14ac:dyDescent="0.3">
      <c r="B217" s="176"/>
      <c r="C217" s="2467" t="s">
        <v>1096</v>
      </c>
      <c r="D217" s="2467"/>
      <c r="E217" s="2467"/>
      <c r="F217" s="2467"/>
      <c r="G217" s="2467"/>
      <c r="H217" s="2467"/>
      <c r="I217" s="2467"/>
      <c r="J217" s="2467"/>
      <c r="K217" s="2467"/>
      <c r="L217" s="2467"/>
      <c r="M217" s="2467"/>
      <c r="N217" s="177"/>
      <c r="O217" s="176"/>
      <c r="V217" s="880"/>
      <c r="W217" s="880"/>
      <c r="X217" s="880"/>
    </row>
    <row r="218" spans="2:24" s="167" customFormat="1" ht="9.1999999999999993" customHeight="1" x14ac:dyDescent="0.3">
      <c r="B218" s="176"/>
      <c r="C218" s="2468" t="s">
        <v>277</v>
      </c>
      <c r="D218" s="2468"/>
      <c r="E218" s="2468"/>
      <c r="F218" s="2468"/>
      <c r="G218" s="2468"/>
      <c r="H218" s="2468"/>
      <c r="I218" s="2468"/>
      <c r="J218" s="2468"/>
      <c r="K218" s="2468"/>
      <c r="L218" s="2468"/>
      <c r="M218" s="2468"/>
      <c r="N218" s="177"/>
      <c r="O218" s="176"/>
      <c r="V218" s="880"/>
      <c r="W218" s="880"/>
      <c r="X218" s="880"/>
    </row>
    <row r="219" spans="2:24" s="167" customFormat="1" ht="16.7" customHeight="1" x14ac:dyDescent="0.3">
      <c r="B219" s="176"/>
      <c r="C219" s="2468"/>
      <c r="D219" s="2468"/>
      <c r="E219" s="2468"/>
      <c r="F219" s="2468"/>
      <c r="G219" s="2468"/>
      <c r="H219" s="2468"/>
      <c r="I219" s="2468"/>
      <c r="J219" s="2468"/>
      <c r="K219" s="2468"/>
      <c r="L219" s="2468"/>
      <c r="M219" s="2468"/>
      <c r="N219" s="177"/>
      <c r="O219" s="176"/>
      <c r="V219" s="880"/>
      <c r="W219" s="880"/>
      <c r="X219" s="880"/>
    </row>
    <row r="220" spans="2:24" s="167" customFormat="1" ht="16.149999999999999" customHeight="1" x14ac:dyDescent="0.3">
      <c r="B220" s="176"/>
      <c r="C220" s="342"/>
      <c r="D220" s="342"/>
      <c r="E220" s="342"/>
      <c r="F220" s="342"/>
      <c r="G220" s="342"/>
      <c r="H220" s="342"/>
      <c r="I220" s="342"/>
      <c r="J220" s="342"/>
      <c r="K220" s="342"/>
      <c r="L220" s="342"/>
      <c r="M220" s="342"/>
      <c r="N220" s="177"/>
      <c r="O220" s="176"/>
      <c r="V220" s="880"/>
      <c r="W220" s="880"/>
      <c r="X220" s="880"/>
    </row>
    <row r="221" spans="2:24" s="167" customFormat="1" ht="47.65" customHeight="1" x14ac:dyDescent="0.3">
      <c r="B221" s="176"/>
      <c r="C221" s="2452" t="s">
        <v>917</v>
      </c>
      <c r="D221" s="2452"/>
      <c r="E221" s="2452"/>
      <c r="F221" s="2452"/>
      <c r="G221" s="180"/>
      <c r="H221" s="180"/>
      <c r="I221" s="180"/>
      <c r="J221" s="180"/>
      <c r="K221" s="180"/>
      <c r="L221" s="182"/>
      <c r="M221" s="180" t="s">
        <v>925</v>
      </c>
      <c r="N221" s="177"/>
      <c r="O221" s="176"/>
      <c r="V221" s="880"/>
      <c r="W221" s="880"/>
      <c r="X221" s="880"/>
    </row>
    <row r="222" spans="2:24" s="167" customFormat="1" ht="17.25" customHeight="1" x14ac:dyDescent="0.3">
      <c r="B222" s="176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77"/>
      <c r="O222" s="176"/>
      <c r="V222" s="880"/>
      <c r="W222" s="880"/>
      <c r="X222" s="880"/>
    </row>
    <row r="223" spans="2:24" s="167" customFormat="1" ht="28.35" customHeight="1" x14ac:dyDescent="0.3">
      <c r="B223" s="176"/>
      <c r="C223" s="2452" t="s">
        <v>983</v>
      </c>
      <c r="D223" s="2452"/>
      <c r="E223" s="2452"/>
      <c r="F223" s="2452"/>
      <c r="G223" s="180"/>
      <c r="H223" s="180"/>
      <c r="I223" s="180"/>
      <c r="J223" s="180"/>
      <c r="K223" s="180"/>
      <c r="L223" s="182"/>
      <c r="M223" s="180" t="s">
        <v>729</v>
      </c>
      <c r="N223" s="177"/>
      <c r="O223" s="176"/>
      <c r="V223" s="880"/>
      <c r="W223" s="880"/>
      <c r="X223" s="880"/>
    </row>
    <row r="224" spans="2:24" s="167" customFormat="1" ht="18.75" x14ac:dyDescent="0.3">
      <c r="B224" s="176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76"/>
      <c r="O224" s="176"/>
      <c r="V224" s="880"/>
      <c r="W224" s="880"/>
      <c r="X224" s="880"/>
    </row>
    <row r="225" spans="2:15" ht="27.6" customHeight="1" x14ac:dyDescent="0.3">
      <c r="B225" s="176"/>
      <c r="C225" s="180"/>
      <c r="D225" s="180"/>
      <c r="E225" s="181"/>
      <c r="F225" s="181"/>
      <c r="G225" s="181"/>
      <c r="H225" s="181"/>
      <c r="I225" s="181"/>
      <c r="J225" s="181"/>
      <c r="K225" s="181"/>
      <c r="L225" s="499" t="e">
        <f>#REF!</f>
        <v>#REF!</v>
      </c>
      <c r="M225" s="205" t="e">
        <f>#REF!</f>
        <v>#REF!</v>
      </c>
      <c r="N225" s="176"/>
      <c r="O225" s="176"/>
    </row>
    <row r="226" spans="2:15" ht="18.75" x14ac:dyDescent="0.3">
      <c r="B226" s="176"/>
      <c r="E226" s="181"/>
      <c r="F226" s="181"/>
      <c r="G226" s="181"/>
      <c r="H226" s="181"/>
      <c r="I226" s="181"/>
      <c r="J226" s="181"/>
      <c r="K226" s="181"/>
      <c r="L226" s="181"/>
      <c r="M226" s="181"/>
      <c r="N226" s="176"/>
      <c r="O226" s="176"/>
    </row>
    <row r="227" spans="2:15" ht="20.25" x14ac:dyDescent="0.3">
      <c r="B227" s="176"/>
      <c r="C227" s="180"/>
      <c r="D227" s="180"/>
      <c r="E227" s="181"/>
      <c r="F227" s="181"/>
      <c r="G227" s="181"/>
      <c r="H227" s="181"/>
      <c r="I227" s="181"/>
      <c r="J227" s="181"/>
      <c r="K227" s="181"/>
      <c r="L227" s="181"/>
      <c r="M227" s="181"/>
      <c r="N227" s="176"/>
      <c r="O227" s="176"/>
    </row>
    <row r="228" spans="2:15" ht="21" hidden="1" x14ac:dyDescent="0.35">
      <c r="B228" s="155"/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</row>
    <row r="244" spans="2:14" ht="18" x14ac:dyDescent="0.25"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</row>
    <row r="245" spans="2:14" ht="18" x14ac:dyDescent="0.25"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</row>
    <row r="246" spans="2:14" ht="18" x14ac:dyDescent="0.25"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</row>
    <row r="247" spans="2:14" ht="18" x14ac:dyDescent="0.25"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</row>
    <row r="248" spans="2:14" ht="18" x14ac:dyDescent="0.25"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</row>
  </sheetData>
  <sheetProtection password="CA5A" sheet="1" objects="1" scenarios="1" formatCells="0" formatColumns="0" formatRows="0"/>
  <mergeCells count="298">
    <mergeCell ref="O14:P14"/>
    <mergeCell ref="L181:M181"/>
    <mergeCell ref="P89:Q89"/>
    <mergeCell ref="P90:Q91"/>
    <mergeCell ref="R90:T90"/>
    <mergeCell ref="O15:P15"/>
    <mergeCell ref="S28:U28"/>
    <mergeCell ref="S29:U29"/>
    <mergeCell ref="S69:U69"/>
    <mergeCell ref="P67:R67"/>
    <mergeCell ref="P86:R86"/>
    <mergeCell ref="O57:P57"/>
    <mergeCell ref="O38:P38"/>
    <mergeCell ref="C84:M84"/>
    <mergeCell ref="C104:G104"/>
    <mergeCell ref="P43:R43"/>
    <mergeCell ref="B46:G46"/>
    <mergeCell ref="B47:G47"/>
    <mergeCell ref="B48:G48"/>
    <mergeCell ref="B49:G49"/>
    <mergeCell ref="B50:G50"/>
    <mergeCell ref="B72:G72"/>
    <mergeCell ref="B73:G73"/>
    <mergeCell ref="B74:G74"/>
    <mergeCell ref="B77:G77"/>
    <mergeCell ref="B76:G76"/>
    <mergeCell ref="H74:I74"/>
    <mergeCell ref="H75:I75"/>
    <mergeCell ref="H76:I76"/>
    <mergeCell ref="H77:I77"/>
    <mergeCell ref="H78:I78"/>
    <mergeCell ref="H79:I79"/>
    <mergeCell ref="H80:I80"/>
    <mergeCell ref="B85:B86"/>
    <mergeCell ref="C85:G86"/>
    <mergeCell ref="H85:H86"/>
    <mergeCell ref="J85:J86"/>
    <mergeCell ref="K85:N85"/>
    <mergeCell ref="B78:G78"/>
    <mergeCell ref="B79:G79"/>
    <mergeCell ref="B80:G80"/>
    <mergeCell ref="B81:G81"/>
    <mergeCell ref="B82:G82"/>
    <mergeCell ref="B83:G83"/>
    <mergeCell ref="H81:I81"/>
    <mergeCell ref="H82:I82"/>
    <mergeCell ref="C160:G160"/>
    <mergeCell ref="C153:G153"/>
    <mergeCell ref="C175:G175"/>
    <mergeCell ref="C176:G176"/>
    <mergeCell ref="C161:G161"/>
    <mergeCell ref="C162:G162"/>
    <mergeCell ref="C163:G163"/>
    <mergeCell ref="C164:G164"/>
    <mergeCell ref="C165:G165"/>
    <mergeCell ref="C166:G166"/>
    <mergeCell ref="C167:G167"/>
    <mergeCell ref="C171:G171"/>
    <mergeCell ref="C172:G172"/>
    <mergeCell ref="C148:G148"/>
    <mergeCell ref="C149:G149"/>
    <mergeCell ref="C150:G150"/>
    <mergeCell ref="C154:G154"/>
    <mergeCell ref="C155:G155"/>
    <mergeCell ref="C156:G156"/>
    <mergeCell ref="C157:G157"/>
    <mergeCell ref="C158:G158"/>
    <mergeCell ref="C159:G159"/>
    <mergeCell ref="C130:G130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03:G103"/>
    <mergeCell ref="C139:G139"/>
    <mergeCell ref="C107:G107"/>
    <mergeCell ref="C116:G116"/>
    <mergeCell ref="C117:G117"/>
    <mergeCell ref="C118:G118"/>
    <mergeCell ref="C119:G119"/>
    <mergeCell ref="C120:G120"/>
    <mergeCell ref="C121:G121"/>
    <mergeCell ref="C122:G122"/>
    <mergeCell ref="C125:G125"/>
    <mergeCell ref="C136:G136"/>
    <mergeCell ref="C126:G126"/>
    <mergeCell ref="C127:G127"/>
    <mergeCell ref="C128:G128"/>
    <mergeCell ref="C129:G129"/>
    <mergeCell ref="C131:G131"/>
    <mergeCell ref="C132:G132"/>
    <mergeCell ref="C133:G133"/>
    <mergeCell ref="C134:G134"/>
    <mergeCell ref="C124:G124"/>
    <mergeCell ref="C123:G123"/>
    <mergeCell ref="C137:G137"/>
    <mergeCell ref="C138:G138"/>
    <mergeCell ref="B202:G202"/>
    <mergeCell ref="C92:G92"/>
    <mergeCell ref="C93:G93"/>
    <mergeCell ref="I85:I86"/>
    <mergeCell ref="C115:G115"/>
    <mergeCell ref="C87:G87"/>
    <mergeCell ref="C88:G88"/>
    <mergeCell ref="C89:G89"/>
    <mergeCell ref="C90:G90"/>
    <mergeCell ref="C91:G91"/>
    <mergeCell ref="C109:G109"/>
    <mergeCell ref="C108:G108"/>
    <mergeCell ref="C94:G94"/>
    <mergeCell ref="C95:G95"/>
    <mergeCell ref="C96:G96"/>
    <mergeCell ref="C97:G97"/>
    <mergeCell ref="C98:G98"/>
    <mergeCell ref="C99:G99"/>
    <mergeCell ref="C100:G100"/>
    <mergeCell ref="C105:G105"/>
    <mergeCell ref="C106:G106"/>
    <mergeCell ref="C114:G114"/>
    <mergeCell ref="C101:G101"/>
    <mergeCell ref="C102:G102"/>
    <mergeCell ref="B183:O183"/>
    <mergeCell ref="C186:N186"/>
    <mergeCell ref="C187:M187"/>
    <mergeCell ref="B184:D184"/>
    <mergeCell ref="H191:H192"/>
    <mergeCell ref="J191:J192"/>
    <mergeCell ref="C185:M185"/>
    <mergeCell ref="C190:F190"/>
    <mergeCell ref="C188:G188"/>
    <mergeCell ref="H188:N188"/>
    <mergeCell ref="C189:M189"/>
    <mergeCell ref="C223:F223"/>
    <mergeCell ref="B191:G192"/>
    <mergeCell ref="B193:G193"/>
    <mergeCell ref="B194:G194"/>
    <mergeCell ref="B195:G195"/>
    <mergeCell ref="B199:G199"/>
    <mergeCell ref="B200:G200"/>
    <mergeCell ref="B203:G203"/>
    <mergeCell ref="C212:N212"/>
    <mergeCell ref="K191:M191"/>
    <mergeCell ref="B208:G208"/>
    <mergeCell ref="B209:G209"/>
    <mergeCell ref="B196:G196"/>
    <mergeCell ref="B204:G204"/>
    <mergeCell ref="B205:G205"/>
    <mergeCell ref="B206:G206"/>
    <mergeCell ref="B207:G207"/>
    <mergeCell ref="C215:G215"/>
    <mergeCell ref="H215:N215"/>
    <mergeCell ref="C216:M216"/>
    <mergeCell ref="C217:M217"/>
    <mergeCell ref="C218:M219"/>
    <mergeCell ref="C221:F221"/>
    <mergeCell ref="B201:G201"/>
    <mergeCell ref="B1:D1"/>
    <mergeCell ref="E1:F1"/>
    <mergeCell ref="B16:D16"/>
    <mergeCell ref="E16:K16"/>
    <mergeCell ref="C17:D17"/>
    <mergeCell ref="E17:F17"/>
    <mergeCell ref="B8:N8"/>
    <mergeCell ref="B11:D12"/>
    <mergeCell ref="E11:K12"/>
    <mergeCell ref="G10:K10"/>
    <mergeCell ref="B14:C15"/>
    <mergeCell ref="D14:K14"/>
    <mergeCell ref="D15:K15"/>
    <mergeCell ref="L1:M1"/>
    <mergeCell ref="L2:N2"/>
    <mergeCell ref="L3:M3"/>
    <mergeCell ref="B4:C4"/>
    <mergeCell ref="L4:M4"/>
    <mergeCell ref="B5:C5"/>
    <mergeCell ref="B6:C6"/>
    <mergeCell ref="H34:I34"/>
    <mergeCell ref="H35:I35"/>
    <mergeCell ref="H36:I36"/>
    <mergeCell ref="H37:I37"/>
    <mergeCell ref="B45:G45"/>
    <mergeCell ref="B178:E178"/>
    <mergeCell ref="D180:E180"/>
    <mergeCell ref="H65:I65"/>
    <mergeCell ref="H66:I66"/>
    <mergeCell ref="B53:G53"/>
    <mergeCell ref="B54:G54"/>
    <mergeCell ref="B55:G55"/>
    <mergeCell ref="B56:G56"/>
    <mergeCell ref="B35:G35"/>
    <mergeCell ref="B57:G57"/>
    <mergeCell ref="B39:G39"/>
    <mergeCell ref="B40:G40"/>
    <mergeCell ref="B41:G41"/>
    <mergeCell ref="B43:G43"/>
    <mergeCell ref="B44:G44"/>
    <mergeCell ref="B67:G67"/>
    <mergeCell ref="B68:G68"/>
    <mergeCell ref="B60:G60"/>
    <mergeCell ref="H71:I71"/>
    <mergeCell ref="H73:I73"/>
    <mergeCell ref="B69:G69"/>
    <mergeCell ref="H72:I72"/>
    <mergeCell ref="B61:G61"/>
    <mergeCell ref="B62:G62"/>
    <mergeCell ref="B63:G63"/>
    <mergeCell ref="B64:G64"/>
    <mergeCell ref="B65:G65"/>
    <mergeCell ref="B66:G66"/>
    <mergeCell ref="B70:G70"/>
    <mergeCell ref="B71:G71"/>
    <mergeCell ref="B181:C181"/>
    <mergeCell ref="G9:K9"/>
    <mergeCell ref="B75:G75"/>
    <mergeCell ref="B42:G42"/>
    <mergeCell ref="B38:G38"/>
    <mergeCell ref="C173:G173"/>
    <mergeCell ref="C174:G174"/>
    <mergeCell ref="C135:G135"/>
    <mergeCell ref="C151:G151"/>
    <mergeCell ref="C152:G152"/>
    <mergeCell ref="C168:G168"/>
    <mergeCell ref="C169:G169"/>
    <mergeCell ref="C170:G170"/>
    <mergeCell ref="C110:G110"/>
    <mergeCell ref="C111:G111"/>
    <mergeCell ref="C112:G112"/>
    <mergeCell ref="C113:G113"/>
    <mergeCell ref="B58:G58"/>
    <mergeCell ref="H50:I50"/>
    <mergeCell ref="H51:I51"/>
    <mergeCell ref="H61:I61"/>
    <mergeCell ref="H62:I62"/>
    <mergeCell ref="H63:I63"/>
    <mergeCell ref="H64:I64"/>
    <mergeCell ref="B27:G27"/>
    <mergeCell ref="B28:G28"/>
    <mergeCell ref="B29:G29"/>
    <mergeCell ref="B32:G32"/>
    <mergeCell ref="B33:G33"/>
    <mergeCell ref="B34:G34"/>
    <mergeCell ref="B36:G36"/>
    <mergeCell ref="B51:G51"/>
    <mergeCell ref="B52:G52"/>
    <mergeCell ref="B30:G30"/>
    <mergeCell ref="B31:G31"/>
    <mergeCell ref="H20:I21"/>
    <mergeCell ref="H59:I59"/>
    <mergeCell ref="H68:I68"/>
    <mergeCell ref="H69:I69"/>
    <mergeCell ref="H60:I60"/>
    <mergeCell ref="H52:I52"/>
    <mergeCell ref="H53:I53"/>
    <mergeCell ref="H67:I67"/>
    <mergeCell ref="H38:I38"/>
    <mergeCell ref="H41:I41"/>
    <mergeCell ref="H43:I43"/>
    <mergeCell ref="H44:I44"/>
    <mergeCell ref="H45:I45"/>
    <mergeCell ref="H46:I46"/>
    <mergeCell ref="H47:I47"/>
    <mergeCell ref="H48:I48"/>
    <mergeCell ref="H49:I49"/>
    <mergeCell ref="H25:I25"/>
    <mergeCell ref="H26:I26"/>
    <mergeCell ref="H28:I28"/>
    <mergeCell ref="H29:I29"/>
    <mergeCell ref="H32:I32"/>
    <mergeCell ref="H30:I30"/>
    <mergeCell ref="H31:I31"/>
    <mergeCell ref="B197:G197"/>
    <mergeCell ref="B198:G198"/>
    <mergeCell ref="B59:G59"/>
    <mergeCell ref="AK14:AO14"/>
    <mergeCell ref="O10:P12"/>
    <mergeCell ref="B37:G37"/>
    <mergeCell ref="B26:G26"/>
    <mergeCell ref="H54:I54"/>
    <mergeCell ref="H55:I55"/>
    <mergeCell ref="H56:I56"/>
    <mergeCell ref="H57:I57"/>
    <mergeCell ref="H58:I58"/>
    <mergeCell ref="C18:F18"/>
    <mergeCell ref="C19:M19"/>
    <mergeCell ref="B20:G21"/>
    <mergeCell ref="J20:J21"/>
    <mergeCell ref="K20:M20"/>
    <mergeCell ref="B22:G22"/>
    <mergeCell ref="B23:G23"/>
    <mergeCell ref="B24:G24"/>
    <mergeCell ref="B25:G25"/>
    <mergeCell ref="H23:I23"/>
    <mergeCell ref="H24:I24"/>
    <mergeCell ref="H22:I22"/>
  </mergeCells>
  <dataValidations count="1">
    <dataValidation type="list" allowBlank="1" showInputMessage="1" showErrorMessage="1" sqref="G10:K10" xr:uid="{00000000-0002-0000-0800-000000000000}">
      <formula1>$S$10:$S$12</formula1>
    </dataValidation>
  </dataValidations>
  <pageMargins left="0.19685039370078741" right="0.15748031496062992" top="0.9055118110236221" bottom="0.23622047244094491" header="0.86614173228346458" footer="0.2"/>
  <pageSetup paperSize="9" scale="51" fitToHeight="0" orientation="landscape" r:id="rId1"/>
  <rowBreaks count="3" manualBreakCount="3">
    <brk id="44" max="13" man="1"/>
    <brk id="82" max="12" man="1"/>
    <brk id="18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P308"/>
  <sheetViews>
    <sheetView view="pageBreakPreview" zoomScale="90" zoomScaleSheetLayoutView="90" workbookViewId="0">
      <selection activeCell="G133" sqref="G133"/>
    </sheetView>
  </sheetViews>
  <sheetFormatPr defaultColWidth="8.85546875" defaultRowHeight="15" x14ac:dyDescent="0.25"/>
  <cols>
    <col min="1" max="1" width="9.85546875" style="48" customWidth="1"/>
    <col min="2" max="2" width="21.140625" style="48" customWidth="1"/>
    <col min="3" max="3" width="18.28515625" style="48" customWidth="1"/>
    <col min="4" max="4" width="22.85546875" style="48" customWidth="1"/>
    <col min="5" max="5" width="75.42578125" style="48" customWidth="1"/>
    <col min="6" max="6" width="16.7109375" style="48" customWidth="1"/>
    <col min="7" max="7" width="36.28515625" style="48" customWidth="1"/>
    <col min="8" max="16384" width="8.85546875" style="48"/>
  </cols>
  <sheetData>
    <row r="1" spans="1:16" ht="27.6" customHeight="1" x14ac:dyDescent="0.25">
      <c r="A1" s="2614" t="s">
        <v>477</v>
      </c>
      <c r="B1" s="2614"/>
      <c r="C1" s="2614"/>
      <c r="D1" s="2614"/>
      <c r="E1" s="2614"/>
    </row>
    <row r="2" spans="1:16" ht="17.850000000000001" customHeight="1" x14ac:dyDescent="0.25">
      <c r="A2" s="2614" t="s">
        <v>478</v>
      </c>
      <c r="B2" s="2614"/>
      <c r="C2" s="2614"/>
      <c r="D2" s="2614"/>
      <c r="E2" s="2614"/>
    </row>
    <row r="3" spans="1:16" ht="29.1" customHeight="1" x14ac:dyDescent="0.3">
      <c r="A3" s="443" t="s">
        <v>479</v>
      </c>
      <c r="B3" s="492" t="e">
        <f>'ПЕЧАТЬ ПЛАН'!#REF!</f>
        <v>#REF!</v>
      </c>
      <c r="C3" s="106" t="e">
        <f>'ПЕЧАТЬ ПЛАН'!#REF!</f>
        <v>#REF!</v>
      </c>
      <c r="D3" s="761" t="s">
        <v>979</v>
      </c>
      <c r="E3" s="803">
        <v>6</v>
      </c>
    </row>
    <row r="4" spans="1:16" ht="12.2" customHeight="1" x14ac:dyDescent="0.25">
      <c r="A4" s="57"/>
      <c r="B4" s="57"/>
      <c r="C4" s="57"/>
      <c r="D4" s="57"/>
      <c r="E4" s="57"/>
    </row>
    <row r="5" spans="1:16" ht="18.75" x14ac:dyDescent="0.3">
      <c r="A5" s="57"/>
      <c r="B5" s="2615" t="s">
        <v>480</v>
      </c>
      <c r="C5" s="2615"/>
      <c r="D5" s="444" t="s">
        <v>1030</v>
      </c>
      <c r="E5" s="106" t="s">
        <v>481</v>
      </c>
      <c r="F5" s="493" t="s">
        <v>482</v>
      </c>
      <c r="G5" s="494"/>
      <c r="H5" s="494"/>
      <c r="I5" s="494"/>
      <c r="J5" s="494"/>
      <c r="K5" s="494"/>
      <c r="L5" s="494"/>
      <c r="M5" s="494"/>
      <c r="N5" s="494"/>
      <c r="O5" s="494"/>
      <c r="P5" s="494"/>
    </row>
    <row r="7" spans="1:16" ht="23.45" customHeight="1" x14ac:dyDescent="0.25">
      <c r="A7" s="1114" t="s">
        <v>483</v>
      </c>
      <c r="B7" s="1114" t="s">
        <v>176</v>
      </c>
      <c r="C7" s="1114" t="s">
        <v>0</v>
      </c>
      <c r="D7" s="1114" t="s">
        <v>211</v>
      </c>
      <c r="E7" s="1478" t="s">
        <v>484</v>
      </c>
    </row>
    <row r="8" spans="1:16" ht="21.4" customHeight="1" x14ac:dyDescent="0.3">
      <c r="A8" s="2616" t="s">
        <v>164</v>
      </c>
      <c r="B8" s="1383">
        <v>111</v>
      </c>
      <c r="C8" s="1383">
        <v>211</v>
      </c>
      <c r="D8" s="1384"/>
      <c r="E8" s="464" t="s">
        <v>489</v>
      </c>
    </row>
    <row r="9" spans="1:16" ht="21.4" customHeight="1" x14ac:dyDescent="0.3">
      <c r="A9" s="2617"/>
      <c r="B9" s="1383">
        <v>119</v>
      </c>
      <c r="C9" s="1383">
        <v>213</v>
      </c>
      <c r="D9" s="1384"/>
      <c r="E9" s="464" t="s">
        <v>485</v>
      </c>
      <c r="F9" s="467">
        <f>D8+D9</f>
        <v>0</v>
      </c>
    </row>
    <row r="10" spans="1:16" ht="21.4" hidden="1" customHeight="1" x14ac:dyDescent="0.3">
      <c r="A10" s="1214"/>
      <c r="B10" s="1383">
        <v>111</v>
      </c>
      <c r="C10" s="1383">
        <v>211</v>
      </c>
      <c r="D10" s="1385"/>
      <c r="E10" s="1386"/>
      <c r="F10" s="467"/>
    </row>
    <row r="11" spans="1:16" ht="21.4" hidden="1" customHeight="1" x14ac:dyDescent="0.3">
      <c r="A11" s="1214"/>
      <c r="B11" s="1383">
        <v>119</v>
      </c>
      <c r="C11" s="1383">
        <v>213</v>
      </c>
      <c r="D11" s="1385"/>
      <c r="E11" s="1386"/>
      <c r="F11" s="467"/>
    </row>
    <row r="12" spans="1:16" ht="21.4" hidden="1" customHeight="1" x14ac:dyDescent="0.3">
      <c r="A12" s="1214"/>
      <c r="B12" s="794">
        <v>321</v>
      </c>
      <c r="C12" s="794">
        <v>264</v>
      </c>
      <c r="D12" s="1376"/>
      <c r="E12" s="1387"/>
      <c r="F12" s="467"/>
    </row>
    <row r="13" spans="1:16" ht="21.4" hidden="1" customHeight="1" x14ac:dyDescent="0.3">
      <c r="A13" s="1214"/>
      <c r="B13" s="1216">
        <v>112</v>
      </c>
      <c r="C13" s="1216">
        <v>212</v>
      </c>
      <c r="D13" s="1376"/>
      <c r="E13" s="1387"/>
      <c r="F13" s="467"/>
    </row>
    <row r="14" spans="1:16" ht="21.4" hidden="1" customHeight="1" x14ac:dyDescent="0.3">
      <c r="A14" s="1214"/>
      <c r="B14" s="793">
        <v>112</v>
      </c>
      <c r="C14" s="793">
        <v>226</v>
      </c>
      <c r="D14" s="1376"/>
      <c r="E14" s="1387"/>
      <c r="F14" s="467"/>
    </row>
    <row r="15" spans="1:16" ht="21.4" hidden="1" customHeight="1" thickBot="1" x14ac:dyDescent="0.35">
      <c r="A15" s="2618" t="s">
        <v>631</v>
      </c>
      <c r="B15" s="793">
        <v>112</v>
      </c>
      <c r="C15" s="793">
        <v>266</v>
      </c>
      <c r="D15" s="1376"/>
      <c r="E15" s="1388"/>
      <c r="F15" s="463"/>
    </row>
    <row r="16" spans="1:16" ht="21.4" hidden="1" customHeight="1" x14ac:dyDescent="0.3">
      <c r="A16" s="2619"/>
      <c r="B16" s="2629">
        <v>244</v>
      </c>
      <c r="C16" s="1213">
        <v>225</v>
      </c>
      <c r="D16" s="1389"/>
      <c r="E16" s="1390"/>
      <c r="F16" s="463"/>
    </row>
    <row r="17" spans="1:6" ht="21.4" hidden="1" customHeight="1" x14ac:dyDescent="0.3">
      <c r="A17" s="2619"/>
      <c r="B17" s="2630"/>
      <c r="C17" s="793">
        <v>225</v>
      </c>
      <c r="D17" s="1204"/>
      <c r="E17" s="1379"/>
      <c r="F17" s="463"/>
    </row>
    <row r="18" spans="1:6" ht="21.4" hidden="1" customHeight="1" x14ac:dyDescent="0.3">
      <c r="A18" s="2619"/>
      <c r="B18" s="2630"/>
      <c r="C18" s="793">
        <v>226</v>
      </c>
      <c r="D18" s="1204"/>
      <c r="E18" s="1379"/>
      <c r="F18" s="463"/>
    </row>
    <row r="19" spans="1:6" ht="21.4" hidden="1" customHeight="1" x14ac:dyDescent="0.3">
      <c r="A19" s="2619"/>
      <c r="B19" s="2630"/>
      <c r="C19" s="793">
        <v>226</v>
      </c>
      <c r="D19" s="1204"/>
      <c r="E19" s="1379"/>
      <c r="F19" s="463"/>
    </row>
    <row r="20" spans="1:6" ht="21.4" hidden="1" customHeight="1" x14ac:dyDescent="0.3">
      <c r="A20" s="2619"/>
      <c r="B20" s="2630"/>
      <c r="C20" s="793">
        <v>310</v>
      </c>
      <c r="D20" s="1204"/>
      <c r="E20" s="1379"/>
      <c r="F20" s="463"/>
    </row>
    <row r="21" spans="1:6" ht="21.4" hidden="1" customHeight="1" x14ac:dyDescent="0.3">
      <c r="A21" s="2619"/>
      <c r="B21" s="2630"/>
      <c r="C21" s="793">
        <v>310</v>
      </c>
      <c r="D21" s="1204"/>
      <c r="E21" s="1379"/>
      <c r="F21" s="463"/>
    </row>
    <row r="22" spans="1:6" ht="21.4" hidden="1" customHeight="1" thickBot="1" x14ac:dyDescent="0.35">
      <c r="A22" s="2619"/>
      <c r="B22" s="2631"/>
      <c r="C22" s="794"/>
      <c r="D22" s="1391"/>
      <c r="E22" s="1392"/>
      <c r="F22" s="463"/>
    </row>
    <row r="23" spans="1:6" ht="21.4" hidden="1" customHeight="1" x14ac:dyDescent="0.3">
      <c r="A23" s="2619"/>
      <c r="B23" s="2626" t="s">
        <v>658</v>
      </c>
      <c r="C23" s="1213">
        <v>341</v>
      </c>
      <c r="D23" s="1389"/>
      <c r="E23" s="1390"/>
      <c r="F23" s="463"/>
    </row>
    <row r="24" spans="1:6" ht="21.4" hidden="1" customHeight="1" x14ac:dyDescent="0.3">
      <c r="A24" s="2619"/>
      <c r="B24" s="2627"/>
      <c r="C24" s="793">
        <v>341</v>
      </c>
      <c r="D24" s="1204"/>
      <c r="E24" s="1379"/>
      <c r="F24" s="463"/>
    </row>
    <row r="25" spans="1:6" ht="21.4" hidden="1" customHeight="1" x14ac:dyDescent="0.3">
      <c r="A25" s="2619"/>
      <c r="B25" s="2627"/>
      <c r="C25" s="793">
        <v>344</v>
      </c>
      <c r="D25" s="1204"/>
      <c r="E25" s="1379"/>
      <c r="F25" s="463"/>
    </row>
    <row r="26" spans="1:6" ht="21.4" hidden="1" customHeight="1" x14ac:dyDescent="0.3">
      <c r="A26" s="2619"/>
      <c r="B26" s="2627"/>
      <c r="C26" s="793">
        <v>344</v>
      </c>
      <c r="D26" s="1204"/>
      <c r="E26" s="1379"/>
      <c r="F26" s="463"/>
    </row>
    <row r="27" spans="1:6" ht="21.4" hidden="1" customHeight="1" x14ac:dyDescent="0.3">
      <c r="A27" s="2619"/>
      <c r="B27" s="2627"/>
      <c r="C27" s="793">
        <v>345</v>
      </c>
      <c r="D27" s="1204"/>
      <c r="E27" s="1379"/>
      <c r="F27" s="463"/>
    </row>
    <row r="28" spans="1:6" ht="21.4" hidden="1" customHeight="1" x14ac:dyDescent="0.3">
      <c r="A28" s="2619"/>
      <c r="B28" s="2627"/>
      <c r="C28" s="793">
        <v>345</v>
      </c>
      <c r="D28" s="1204"/>
      <c r="E28" s="1379"/>
      <c r="F28" s="463"/>
    </row>
    <row r="29" spans="1:6" ht="21.4" hidden="1" customHeight="1" x14ac:dyDescent="0.3">
      <c r="A29" s="2619"/>
      <c r="B29" s="2627"/>
      <c r="C29" s="793">
        <v>346</v>
      </c>
      <c r="D29" s="1204"/>
      <c r="E29" s="1379"/>
      <c r="F29" s="463"/>
    </row>
    <row r="30" spans="1:6" ht="21.4" hidden="1" customHeight="1" x14ac:dyDescent="0.3">
      <c r="A30" s="2619"/>
      <c r="B30" s="2627"/>
      <c r="C30" s="793">
        <v>346</v>
      </c>
      <c r="D30" s="1204"/>
      <c r="E30" s="1379"/>
      <c r="F30" s="463"/>
    </row>
    <row r="31" spans="1:6" ht="21.4" hidden="1" customHeight="1" x14ac:dyDescent="0.3">
      <c r="A31" s="2619"/>
      <c r="B31" s="2627"/>
      <c r="C31" s="793">
        <v>346</v>
      </c>
      <c r="D31" s="1204"/>
      <c r="E31" s="1379"/>
      <c r="F31" s="463"/>
    </row>
    <row r="32" spans="1:6" ht="21.4" hidden="1" customHeight="1" x14ac:dyDescent="0.3">
      <c r="A32" s="2619"/>
      <c r="B32" s="2627"/>
      <c r="C32" s="793">
        <v>347</v>
      </c>
      <c r="D32" s="1204"/>
      <c r="E32" s="1379"/>
      <c r="F32" s="463"/>
    </row>
    <row r="33" spans="1:6" ht="21.4" hidden="1" customHeight="1" x14ac:dyDescent="0.3">
      <c r="A33" s="2619"/>
      <c r="B33" s="2627"/>
      <c r="C33" s="793">
        <v>347</v>
      </c>
      <c r="D33" s="1204"/>
      <c r="E33" s="1379"/>
      <c r="F33" s="463"/>
    </row>
    <row r="34" spans="1:6" ht="21.4" hidden="1" customHeight="1" x14ac:dyDescent="0.3">
      <c r="A34" s="2619"/>
      <c r="B34" s="2627"/>
      <c r="C34" s="793">
        <v>349</v>
      </c>
      <c r="D34" s="1204"/>
      <c r="E34" s="1379"/>
      <c r="F34" s="463"/>
    </row>
    <row r="35" spans="1:6" ht="21.4" hidden="1" customHeight="1" x14ac:dyDescent="0.3">
      <c r="A35" s="2619"/>
      <c r="B35" s="2627"/>
      <c r="C35" s="793">
        <v>349</v>
      </c>
      <c r="D35" s="1204"/>
      <c r="E35" s="1379"/>
      <c r="F35" s="463"/>
    </row>
    <row r="36" spans="1:6" ht="21.4" hidden="1" customHeight="1" thickBot="1" x14ac:dyDescent="0.35">
      <c r="A36" s="2619"/>
      <c r="B36" s="2628"/>
      <c r="C36" s="1393"/>
      <c r="D36" s="1394"/>
      <c r="E36" s="1395"/>
      <c r="F36" s="463"/>
    </row>
    <row r="37" spans="1:6" ht="20.45" customHeight="1" x14ac:dyDescent="0.3">
      <c r="A37" s="2620" t="s">
        <v>490</v>
      </c>
      <c r="B37" s="2621"/>
      <c r="C37" s="2621"/>
      <c r="D37" s="1112">
        <f>SUM(D8:D36)</f>
        <v>0</v>
      </c>
      <c r="E37" s="1113"/>
      <c r="F37" s="463"/>
    </row>
    <row r="38" spans="1:6" ht="12.2" customHeight="1" x14ac:dyDescent="0.3">
      <c r="A38" s="792"/>
      <c r="B38" s="795"/>
      <c r="C38" s="796"/>
      <c r="D38" s="797"/>
      <c r="E38" s="792"/>
      <c r="F38" s="463"/>
    </row>
    <row r="39" spans="1:6" ht="23.45" customHeight="1" x14ac:dyDescent="0.25">
      <c r="A39" s="1114" t="s">
        <v>483</v>
      </c>
      <c r="B39" s="1114" t="s">
        <v>176</v>
      </c>
      <c r="C39" s="1114" t="s">
        <v>0</v>
      </c>
      <c r="D39" s="1114" t="s">
        <v>211</v>
      </c>
      <c r="E39" s="1478" t="s">
        <v>484</v>
      </c>
      <c r="F39" s="463"/>
    </row>
    <row r="40" spans="1:6" ht="21.4" customHeight="1" x14ac:dyDescent="0.3">
      <c r="A40" s="2622" t="s">
        <v>163</v>
      </c>
      <c r="B40" s="1374">
        <v>111</v>
      </c>
      <c r="C40" s="1374">
        <v>211</v>
      </c>
      <c r="D40" s="1375"/>
      <c r="E40" s="464" t="s">
        <v>489</v>
      </c>
    </row>
    <row r="41" spans="1:6" ht="21.4" customHeight="1" thickBot="1" x14ac:dyDescent="0.35">
      <c r="A41" s="2623"/>
      <c r="B41" s="1374">
        <v>119</v>
      </c>
      <c r="C41" s="1374">
        <v>213</v>
      </c>
      <c r="D41" s="1375"/>
      <c r="E41" s="464" t="s">
        <v>485</v>
      </c>
      <c r="F41" s="47">
        <f>D40+D41</f>
        <v>0</v>
      </c>
    </row>
    <row r="42" spans="1:6" ht="21.4" hidden="1" customHeight="1" x14ac:dyDescent="0.3">
      <c r="A42" s="1219"/>
      <c r="B42" s="1374">
        <v>111</v>
      </c>
      <c r="C42" s="1374">
        <v>211</v>
      </c>
      <c r="D42" s="1375"/>
      <c r="E42" s="464"/>
      <c r="F42" s="47"/>
    </row>
    <row r="43" spans="1:6" ht="21.4" hidden="1" customHeight="1" x14ac:dyDescent="0.3">
      <c r="A43" s="1219"/>
      <c r="B43" s="1374">
        <v>119</v>
      </c>
      <c r="C43" s="1374">
        <v>213</v>
      </c>
      <c r="D43" s="1375"/>
      <c r="E43" s="464"/>
      <c r="F43" s="47"/>
    </row>
    <row r="44" spans="1:6" ht="21.4" hidden="1" customHeight="1" x14ac:dyDescent="0.3">
      <c r="A44" s="2624" t="s">
        <v>632</v>
      </c>
      <c r="B44" s="794">
        <v>321</v>
      </c>
      <c r="C44" s="794">
        <v>264</v>
      </c>
      <c r="D44" s="1376"/>
      <c r="E44" s="464"/>
      <c r="F44" s="47"/>
    </row>
    <row r="45" spans="1:6" ht="21.4" hidden="1" customHeight="1" x14ac:dyDescent="0.3">
      <c r="A45" s="2624"/>
      <c r="B45" s="1216">
        <v>112</v>
      </c>
      <c r="C45" s="1216">
        <v>212</v>
      </c>
      <c r="D45" s="1376"/>
      <c r="E45" s="495"/>
    </row>
    <row r="46" spans="1:6" ht="21.4" hidden="1" customHeight="1" x14ac:dyDescent="0.3">
      <c r="A46" s="2624"/>
      <c r="B46" s="793">
        <v>112</v>
      </c>
      <c r="C46" s="793">
        <v>226</v>
      </c>
      <c r="D46" s="1376"/>
      <c r="E46" s="495"/>
    </row>
    <row r="47" spans="1:6" ht="21.4" hidden="1" customHeight="1" x14ac:dyDescent="0.3">
      <c r="A47" s="2624"/>
      <c r="B47" s="793">
        <v>112</v>
      </c>
      <c r="C47" s="793">
        <v>266</v>
      </c>
      <c r="D47" s="1376"/>
      <c r="E47" s="495"/>
    </row>
    <row r="48" spans="1:6" ht="21.4" hidden="1" customHeight="1" thickBot="1" x14ac:dyDescent="0.35">
      <c r="A48" s="2624"/>
      <c r="B48" s="794"/>
      <c r="C48" s="794"/>
      <c r="D48" s="1217"/>
      <c r="E48" s="1218"/>
    </row>
    <row r="49" spans="1:5" ht="21.4" customHeight="1" x14ac:dyDescent="0.3">
      <c r="A49" s="2625"/>
      <c r="B49" s="2612">
        <v>244</v>
      </c>
      <c r="C49" s="1213">
        <v>221</v>
      </c>
      <c r="D49" s="1211"/>
      <c r="E49" s="521"/>
    </row>
    <row r="50" spans="1:5" ht="21.4" hidden="1" customHeight="1" x14ac:dyDescent="0.3">
      <c r="A50" s="2625"/>
      <c r="B50" s="2613"/>
      <c r="C50" s="1120">
        <v>221</v>
      </c>
      <c r="D50" s="1202"/>
      <c r="E50" s="1115"/>
    </row>
    <row r="51" spans="1:5" ht="21.4" hidden="1" customHeight="1" x14ac:dyDescent="0.3">
      <c r="A51" s="2625"/>
      <c r="B51" s="2613"/>
      <c r="C51" s="1120">
        <v>222</v>
      </c>
      <c r="D51" s="1202"/>
      <c r="E51" s="1115"/>
    </row>
    <row r="52" spans="1:5" ht="21.4" customHeight="1" x14ac:dyDescent="0.3">
      <c r="A52" s="2625"/>
      <c r="B52" s="2613"/>
      <c r="C52" s="793">
        <v>223</v>
      </c>
      <c r="D52" s="448"/>
      <c r="E52" s="1377"/>
    </row>
    <row r="53" spans="1:5" ht="21.4" hidden="1" customHeight="1" x14ac:dyDescent="0.3">
      <c r="A53" s="2625"/>
      <c r="B53" s="2613"/>
      <c r="C53" s="793">
        <v>223</v>
      </c>
      <c r="D53" s="448"/>
      <c r="E53" s="1377"/>
    </row>
    <row r="54" spans="1:5" ht="21.4" hidden="1" customHeight="1" x14ac:dyDescent="0.3">
      <c r="A54" s="2625"/>
      <c r="B54" s="2613"/>
      <c r="C54" s="793">
        <v>224</v>
      </c>
      <c r="D54" s="448"/>
      <c r="E54" s="1377"/>
    </row>
    <row r="55" spans="1:5" ht="21.4" customHeight="1" x14ac:dyDescent="0.3">
      <c r="A55" s="2625"/>
      <c r="B55" s="2613"/>
      <c r="C55" s="793">
        <v>225</v>
      </c>
      <c r="D55" s="448"/>
      <c r="E55" s="1377"/>
    </row>
    <row r="56" spans="1:5" ht="21.4" hidden="1" customHeight="1" x14ac:dyDescent="0.3">
      <c r="A56" s="2625"/>
      <c r="B56" s="2613"/>
      <c r="C56" s="793">
        <v>225</v>
      </c>
      <c r="D56" s="1378"/>
      <c r="E56" s="1377"/>
    </row>
    <row r="57" spans="1:5" ht="21.4" hidden="1" customHeight="1" x14ac:dyDescent="0.3">
      <c r="A57" s="2625"/>
      <c r="B57" s="2613"/>
      <c r="C57" s="793">
        <v>225</v>
      </c>
      <c r="D57" s="1204"/>
      <c r="E57" s="1377"/>
    </row>
    <row r="58" spans="1:5" ht="21.4" customHeight="1" x14ac:dyDescent="0.3">
      <c r="A58" s="2625"/>
      <c r="B58" s="2613"/>
      <c r="C58" s="793">
        <v>226</v>
      </c>
      <c r="D58" s="1204"/>
      <c r="E58" s="1379"/>
    </row>
    <row r="59" spans="1:5" ht="21.4" hidden="1" customHeight="1" x14ac:dyDescent="0.3">
      <c r="A59" s="2625"/>
      <c r="B59" s="2613"/>
      <c r="C59" s="793">
        <v>226</v>
      </c>
      <c r="D59" s="1204"/>
      <c r="E59" s="1379"/>
    </row>
    <row r="60" spans="1:5" ht="21.4" hidden="1" customHeight="1" x14ac:dyDescent="0.3">
      <c r="A60" s="2625"/>
      <c r="B60" s="2613"/>
      <c r="C60" s="793">
        <v>226</v>
      </c>
      <c r="D60" s="448"/>
      <c r="E60" s="1377"/>
    </row>
    <row r="61" spans="1:5" ht="21.4" customHeight="1" thickBot="1" x14ac:dyDescent="0.35">
      <c r="A61" s="2625"/>
      <c r="B61" s="2613"/>
      <c r="C61" s="793">
        <v>310</v>
      </c>
      <c r="D61" s="448"/>
      <c r="E61" s="1377"/>
    </row>
    <row r="62" spans="1:5" ht="21.4" hidden="1" customHeight="1" x14ac:dyDescent="0.3">
      <c r="A62" s="2625"/>
      <c r="B62" s="2613"/>
      <c r="C62" s="793">
        <v>310</v>
      </c>
      <c r="D62" s="448"/>
      <c r="E62" s="1377"/>
    </row>
    <row r="63" spans="1:5" ht="21.4" hidden="1" customHeight="1" x14ac:dyDescent="0.3">
      <c r="A63" s="2625"/>
      <c r="B63" s="2613"/>
      <c r="C63" s="793">
        <v>310</v>
      </c>
      <c r="D63" s="448"/>
      <c r="E63" s="1377"/>
    </row>
    <row r="64" spans="1:5" ht="21.4" hidden="1" customHeight="1" x14ac:dyDescent="0.3">
      <c r="A64" s="2625"/>
      <c r="B64" s="2613"/>
      <c r="C64" s="793"/>
      <c r="D64" s="1125"/>
      <c r="E64" s="1380"/>
    </row>
    <row r="65" spans="1:5" ht="21.4" hidden="1" customHeight="1" thickBot="1" x14ac:dyDescent="0.35">
      <c r="A65" s="2625"/>
      <c r="B65" s="2613"/>
      <c r="C65" s="793"/>
      <c r="D65" s="1125"/>
      <c r="E65" s="1380"/>
    </row>
    <row r="66" spans="1:5" ht="21.4" customHeight="1" x14ac:dyDescent="0.3">
      <c r="A66" s="2625"/>
      <c r="B66" s="2589" t="s">
        <v>654</v>
      </c>
      <c r="C66" s="1212">
        <v>341</v>
      </c>
      <c r="D66" s="1211"/>
      <c r="E66" s="521"/>
    </row>
    <row r="67" spans="1:5" ht="21.4" hidden="1" customHeight="1" x14ac:dyDescent="0.3">
      <c r="A67" s="2625"/>
      <c r="B67" s="2590"/>
      <c r="C67" s="1210">
        <v>341</v>
      </c>
      <c r="D67" s="448"/>
      <c r="E67" s="1377"/>
    </row>
    <row r="68" spans="1:5" ht="21.4" customHeight="1" x14ac:dyDescent="0.3">
      <c r="A68" s="2625"/>
      <c r="B68" s="2590"/>
      <c r="C68" s="1209">
        <v>344</v>
      </c>
      <c r="D68" s="448"/>
      <c r="E68" s="1377"/>
    </row>
    <row r="69" spans="1:5" ht="21.4" hidden="1" customHeight="1" x14ac:dyDescent="0.3">
      <c r="A69" s="2625"/>
      <c r="B69" s="2590"/>
      <c r="C69" s="1209">
        <v>344</v>
      </c>
      <c r="D69" s="448"/>
      <c r="E69" s="1377"/>
    </row>
    <row r="70" spans="1:5" ht="21.4" customHeight="1" x14ac:dyDescent="0.3">
      <c r="A70" s="2625"/>
      <c r="B70" s="2590"/>
      <c r="C70" s="1209">
        <v>345</v>
      </c>
      <c r="D70" s="448"/>
      <c r="E70" s="1377"/>
    </row>
    <row r="71" spans="1:5" ht="21.4" hidden="1" customHeight="1" x14ac:dyDescent="0.3">
      <c r="A71" s="2625"/>
      <c r="B71" s="2590"/>
      <c r="C71" s="1209">
        <v>345</v>
      </c>
      <c r="D71" s="448"/>
      <c r="E71" s="1377"/>
    </row>
    <row r="72" spans="1:5" ht="21.4" hidden="1" customHeight="1" x14ac:dyDescent="0.3">
      <c r="A72" s="2625"/>
      <c r="B72" s="2590"/>
      <c r="C72" s="1209">
        <v>345</v>
      </c>
      <c r="D72" s="448"/>
      <c r="E72" s="1377"/>
    </row>
    <row r="73" spans="1:5" ht="21.4" customHeight="1" x14ac:dyDescent="0.3">
      <c r="A73" s="2625"/>
      <c r="B73" s="2590"/>
      <c r="C73" s="1209">
        <v>346</v>
      </c>
      <c r="D73" s="448"/>
      <c r="E73" s="1377"/>
    </row>
    <row r="74" spans="1:5" ht="21.4" hidden="1" customHeight="1" x14ac:dyDescent="0.3">
      <c r="A74" s="2625"/>
      <c r="B74" s="2590"/>
      <c r="C74" s="1209">
        <v>346</v>
      </c>
      <c r="D74" s="520"/>
      <c r="E74" s="1381"/>
    </row>
    <row r="75" spans="1:5" ht="21.4" hidden="1" customHeight="1" x14ac:dyDescent="0.3">
      <c r="A75" s="2625"/>
      <c r="B75" s="2590"/>
      <c r="C75" s="1209">
        <v>346</v>
      </c>
      <c r="D75" s="520"/>
      <c r="E75" s="1381"/>
    </row>
    <row r="76" spans="1:5" ht="21.4" hidden="1" customHeight="1" x14ac:dyDescent="0.3">
      <c r="A76" s="2625"/>
      <c r="B76" s="2590"/>
      <c r="C76" s="1209">
        <v>347</v>
      </c>
      <c r="D76" s="520"/>
      <c r="E76" s="1381"/>
    </row>
    <row r="77" spans="1:5" ht="21.4" hidden="1" customHeight="1" x14ac:dyDescent="0.3">
      <c r="A77" s="2625"/>
      <c r="B77" s="2590"/>
      <c r="C77" s="1209">
        <v>347</v>
      </c>
      <c r="D77" s="520"/>
      <c r="E77" s="1381"/>
    </row>
    <row r="78" spans="1:5" ht="21.4" hidden="1" customHeight="1" x14ac:dyDescent="0.3">
      <c r="A78" s="2625"/>
      <c r="B78" s="2590"/>
      <c r="C78" s="1209">
        <v>349</v>
      </c>
      <c r="D78" s="520"/>
      <c r="E78" s="1381"/>
    </row>
    <row r="79" spans="1:5" ht="21.4" hidden="1" customHeight="1" x14ac:dyDescent="0.3">
      <c r="A79" s="2625"/>
      <c r="B79" s="2590"/>
      <c r="C79" s="1209">
        <v>349</v>
      </c>
      <c r="D79" s="520"/>
      <c r="E79" s="1381"/>
    </row>
    <row r="80" spans="1:5" ht="21.4" customHeight="1" x14ac:dyDescent="0.3">
      <c r="A80" s="2625"/>
      <c r="B80" s="2590"/>
      <c r="C80" s="1209">
        <v>342</v>
      </c>
      <c r="D80" s="448"/>
      <c r="E80" s="1203"/>
    </row>
    <row r="81" spans="1:6" ht="21.4" hidden="1" customHeight="1" thickBot="1" x14ac:dyDescent="0.35">
      <c r="A81" s="2625"/>
      <c r="B81" s="2591"/>
      <c r="C81" s="933">
        <v>342</v>
      </c>
      <c r="D81" s="1207"/>
      <c r="E81" s="1382"/>
    </row>
    <row r="82" spans="1:6" ht="12.2" customHeight="1" thickBot="1" x14ac:dyDescent="0.35">
      <c r="A82" s="2625"/>
      <c r="B82" s="792"/>
      <c r="C82" s="795"/>
      <c r="D82" s="796"/>
      <c r="E82" s="797"/>
    </row>
    <row r="83" spans="1:6" ht="21.4" hidden="1" customHeight="1" x14ac:dyDescent="0.3">
      <c r="A83" s="2625"/>
      <c r="B83" s="2598">
        <v>243</v>
      </c>
      <c r="C83" s="1213">
        <v>225</v>
      </c>
      <c r="D83" s="1211"/>
      <c r="E83" s="521"/>
    </row>
    <row r="84" spans="1:6" ht="21.4" hidden="1" customHeight="1" x14ac:dyDescent="0.3">
      <c r="A84" s="2625"/>
      <c r="B84" s="2599"/>
      <c r="C84" s="1120">
        <v>225</v>
      </c>
      <c r="D84" s="1202"/>
      <c r="E84" s="1115"/>
    </row>
    <row r="85" spans="1:6" ht="21.4" hidden="1" customHeight="1" x14ac:dyDescent="0.3">
      <c r="A85" s="2625"/>
      <c r="B85" s="2600"/>
      <c r="C85" s="793">
        <v>226</v>
      </c>
      <c r="D85" s="448"/>
      <c r="E85" s="1377"/>
    </row>
    <row r="86" spans="1:6" ht="21.4" hidden="1" customHeight="1" thickBot="1" x14ac:dyDescent="0.35">
      <c r="A86" s="2625"/>
      <c r="B86" s="2601"/>
      <c r="C86" s="1396">
        <v>226</v>
      </c>
      <c r="D86" s="1207"/>
      <c r="E86" s="1397"/>
    </row>
    <row r="87" spans="1:6" ht="21.4" customHeight="1" thickBot="1" x14ac:dyDescent="0.35">
      <c r="A87" s="2625"/>
      <c r="B87" s="2592" t="s">
        <v>655</v>
      </c>
      <c r="C87" s="1213">
        <v>223</v>
      </c>
      <c r="D87" s="1211"/>
      <c r="E87" s="521"/>
    </row>
    <row r="88" spans="1:6" ht="21.4" hidden="1" customHeight="1" x14ac:dyDescent="0.3">
      <c r="A88" s="2625"/>
      <c r="B88" s="2593"/>
      <c r="C88" s="793">
        <v>223</v>
      </c>
      <c r="D88" s="448"/>
      <c r="E88" s="1377"/>
    </row>
    <row r="89" spans="1:6" ht="21.4" hidden="1" customHeight="1" thickBot="1" x14ac:dyDescent="0.35">
      <c r="A89" s="2625"/>
      <c r="B89" s="2594"/>
      <c r="C89" s="794">
        <v>223</v>
      </c>
      <c r="D89" s="520"/>
      <c r="E89" s="1381"/>
    </row>
    <row r="90" spans="1:6" ht="21.4" customHeight="1" thickBot="1" x14ac:dyDescent="0.35">
      <c r="A90" s="2625"/>
      <c r="B90" s="2595">
        <v>851</v>
      </c>
      <c r="C90" s="1398">
        <v>291</v>
      </c>
      <c r="D90" s="1389"/>
      <c r="E90" s="1399"/>
    </row>
    <row r="91" spans="1:6" ht="21.4" hidden="1" customHeight="1" thickBot="1" x14ac:dyDescent="0.35">
      <c r="A91" s="2625"/>
      <c r="B91" s="2596"/>
      <c r="C91" s="1400">
        <v>292</v>
      </c>
      <c r="D91" s="1204"/>
      <c r="E91" s="1401"/>
    </row>
    <row r="92" spans="1:6" ht="21.4" hidden="1" customHeight="1" x14ac:dyDescent="0.3">
      <c r="A92" s="2625"/>
      <c r="B92" s="2596">
        <v>852</v>
      </c>
      <c r="C92" s="1400">
        <v>291</v>
      </c>
      <c r="D92" s="1204"/>
      <c r="E92" s="1401"/>
    </row>
    <row r="93" spans="1:6" ht="21.4" hidden="1" customHeight="1" x14ac:dyDescent="0.3">
      <c r="A93" s="2625"/>
      <c r="B93" s="2596"/>
      <c r="C93" s="1400">
        <v>292</v>
      </c>
      <c r="D93" s="1204"/>
      <c r="E93" s="1401"/>
    </row>
    <row r="94" spans="1:6" ht="21.4" hidden="1" customHeight="1" x14ac:dyDescent="0.3">
      <c r="A94" s="2625"/>
      <c r="B94" s="2596">
        <v>853</v>
      </c>
      <c r="C94" s="1400">
        <v>291</v>
      </c>
      <c r="D94" s="1204"/>
      <c r="E94" s="1401"/>
    </row>
    <row r="95" spans="1:6" ht="21.4" hidden="1" customHeight="1" thickBot="1" x14ac:dyDescent="0.35">
      <c r="A95" s="2625"/>
      <c r="B95" s="2597"/>
      <c r="C95" s="1402">
        <v>292</v>
      </c>
      <c r="D95" s="1403"/>
      <c r="E95" s="1404"/>
    </row>
    <row r="96" spans="1:6" ht="22.7" customHeight="1" thickBot="1" x14ac:dyDescent="0.3">
      <c r="A96" s="2584" t="s">
        <v>633</v>
      </c>
      <c r="B96" s="2585"/>
      <c r="C96" s="2586"/>
      <c r="D96" s="1133">
        <f>SUM(D66:D81)</f>
        <v>0</v>
      </c>
      <c r="E96" s="1134"/>
      <c r="F96" s="47"/>
    </row>
    <row r="97" spans="1:6" ht="22.7" customHeight="1" x14ac:dyDescent="0.3">
      <c r="A97" s="2606" t="s">
        <v>491</v>
      </c>
      <c r="B97" s="2607"/>
      <c r="C97" s="2608"/>
      <c r="D97" s="465">
        <f>SUM(D40:D95)</f>
        <v>0</v>
      </c>
      <c r="E97" s="466"/>
    </row>
    <row r="98" spans="1:6" ht="22.7" customHeight="1" x14ac:dyDescent="0.3">
      <c r="A98" s="2609" t="s">
        <v>492</v>
      </c>
      <c r="B98" s="2610"/>
      <c r="C98" s="2611"/>
      <c r="D98" s="459">
        <f>D37+D97</f>
        <v>0</v>
      </c>
      <c r="E98" s="460"/>
    </row>
    <row r="99" spans="1:6" ht="12.2" customHeight="1" x14ac:dyDescent="0.25"/>
    <row r="100" spans="1:6" ht="23.45" customHeight="1" x14ac:dyDescent="0.25">
      <c r="A100" s="452" t="s">
        <v>486</v>
      </c>
      <c r="B100" s="1123" t="s">
        <v>176</v>
      </c>
      <c r="C100" s="1123" t="s">
        <v>0</v>
      </c>
      <c r="D100" s="1123" t="s">
        <v>211</v>
      </c>
      <c r="E100" s="1477" t="s">
        <v>484</v>
      </c>
    </row>
    <row r="101" spans="1:6" ht="21.4" customHeight="1" x14ac:dyDescent="0.3">
      <c r="A101" s="2587"/>
      <c r="B101" s="1220">
        <v>111</v>
      </c>
      <c r="C101" s="1220">
        <v>211</v>
      </c>
      <c r="D101" s="790"/>
      <c r="E101" s="1405" t="s">
        <v>489</v>
      </c>
    </row>
    <row r="102" spans="1:6" ht="21.4" customHeight="1" thickBot="1" x14ac:dyDescent="0.35">
      <c r="A102" s="2587"/>
      <c r="B102" s="1220">
        <v>119</v>
      </c>
      <c r="C102" s="1220">
        <v>213</v>
      </c>
      <c r="D102" s="790"/>
      <c r="E102" s="1406" t="s">
        <v>485</v>
      </c>
      <c r="F102" s="47">
        <f>D101+D102</f>
        <v>0</v>
      </c>
    </row>
    <row r="103" spans="1:6" ht="21.4" hidden="1" customHeight="1" x14ac:dyDescent="0.25">
      <c r="A103" s="2587"/>
      <c r="B103" s="1220">
        <v>111</v>
      </c>
      <c r="C103" s="1220">
        <v>211</v>
      </c>
      <c r="D103" s="790"/>
      <c r="E103" s="1407"/>
      <c r="F103" s="47"/>
    </row>
    <row r="104" spans="1:6" ht="21.4" hidden="1" customHeight="1" thickBot="1" x14ac:dyDescent="0.3">
      <c r="A104" s="2587"/>
      <c r="B104" s="1220">
        <v>119</v>
      </c>
      <c r="C104" s="1220">
        <v>213</v>
      </c>
      <c r="D104" s="790"/>
      <c r="E104" s="1408"/>
    </row>
    <row r="105" spans="1:6" ht="21.4" hidden="1" customHeight="1" x14ac:dyDescent="0.25">
      <c r="A105" s="2587"/>
      <c r="B105" s="1215">
        <v>321</v>
      </c>
      <c r="C105" s="1215">
        <v>264</v>
      </c>
      <c r="D105" s="798"/>
      <c r="E105" s="1408"/>
    </row>
    <row r="106" spans="1:6" ht="21.4" hidden="1" customHeight="1" x14ac:dyDescent="0.3">
      <c r="A106" s="2587"/>
      <c r="B106" s="1216">
        <v>112</v>
      </c>
      <c r="C106" s="1216">
        <v>212</v>
      </c>
      <c r="D106" s="798"/>
      <c r="E106" s="1408"/>
    </row>
    <row r="107" spans="1:6" ht="21.4" hidden="1" customHeight="1" x14ac:dyDescent="0.3">
      <c r="A107" s="2587"/>
      <c r="B107" s="1216">
        <v>112</v>
      </c>
      <c r="C107" s="1216">
        <v>226</v>
      </c>
      <c r="D107" s="798"/>
      <c r="E107" s="1408"/>
    </row>
    <row r="108" spans="1:6" ht="21.4" hidden="1" customHeight="1" thickBot="1" x14ac:dyDescent="0.35">
      <c r="A108" s="2587"/>
      <c r="B108" s="1216">
        <v>112</v>
      </c>
      <c r="C108" s="1216">
        <v>266</v>
      </c>
      <c r="D108" s="798"/>
      <c r="E108" s="1409"/>
    </row>
    <row r="109" spans="1:6" ht="21.4" customHeight="1" x14ac:dyDescent="0.3">
      <c r="A109" s="2587"/>
      <c r="B109" s="2612">
        <v>244</v>
      </c>
      <c r="C109" s="1213">
        <v>221</v>
      </c>
      <c r="D109" s="1211"/>
      <c r="E109" s="1410"/>
    </row>
    <row r="110" spans="1:6" ht="21.4" hidden="1" customHeight="1" x14ac:dyDescent="0.3">
      <c r="A110" s="2587"/>
      <c r="B110" s="2613"/>
      <c r="C110" s="1120">
        <v>221</v>
      </c>
      <c r="D110" s="1202"/>
      <c r="E110" s="1411"/>
    </row>
    <row r="111" spans="1:6" ht="21.4" hidden="1" customHeight="1" x14ac:dyDescent="0.3">
      <c r="A111" s="2587"/>
      <c r="B111" s="2613"/>
      <c r="C111" s="1120">
        <v>222</v>
      </c>
      <c r="D111" s="1202"/>
      <c r="E111" s="1411"/>
    </row>
    <row r="112" spans="1:6" ht="21.4" customHeight="1" x14ac:dyDescent="0.3">
      <c r="A112" s="2587"/>
      <c r="B112" s="2613"/>
      <c r="C112" s="793">
        <v>223</v>
      </c>
      <c r="D112" s="448"/>
      <c r="E112" s="1408"/>
    </row>
    <row r="113" spans="1:5" ht="21.4" hidden="1" customHeight="1" x14ac:dyDescent="0.3">
      <c r="A113" s="2587"/>
      <c r="B113" s="2613"/>
      <c r="C113" s="793">
        <v>223</v>
      </c>
      <c r="D113" s="448"/>
      <c r="E113" s="1408"/>
    </row>
    <row r="114" spans="1:5" ht="21.4" hidden="1" customHeight="1" x14ac:dyDescent="0.3">
      <c r="A114" s="2587"/>
      <c r="B114" s="2613"/>
      <c r="C114" s="793">
        <v>224</v>
      </c>
      <c r="D114" s="448"/>
      <c r="E114" s="1408"/>
    </row>
    <row r="115" spans="1:5" ht="21.4" customHeight="1" x14ac:dyDescent="0.3">
      <c r="A115" s="2587"/>
      <c r="B115" s="2613"/>
      <c r="C115" s="793">
        <v>225</v>
      </c>
      <c r="D115" s="448"/>
      <c r="E115" s="1408"/>
    </row>
    <row r="116" spans="1:5" ht="21.4" hidden="1" customHeight="1" x14ac:dyDescent="0.3">
      <c r="A116" s="2587"/>
      <c r="B116" s="2613"/>
      <c r="C116" s="793">
        <v>225</v>
      </c>
      <c r="D116" s="448"/>
      <c r="E116" s="1408"/>
    </row>
    <row r="117" spans="1:5" ht="21.4" hidden="1" customHeight="1" x14ac:dyDescent="0.3">
      <c r="A117" s="2587"/>
      <c r="B117" s="2613"/>
      <c r="C117" s="793">
        <v>225</v>
      </c>
      <c r="D117" s="448"/>
      <c r="E117" s="1408"/>
    </row>
    <row r="118" spans="1:5" ht="21.4" customHeight="1" x14ac:dyDescent="0.3">
      <c r="A118" s="2587"/>
      <c r="B118" s="2613"/>
      <c r="C118" s="793">
        <v>226</v>
      </c>
      <c r="D118" s="448"/>
      <c r="E118" s="1408"/>
    </row>
    <row r="119" spans="1:5" ht="21.4" hidden="1" customHeight="1" x14ac:dyDescent="0.3">
      <c r="A119" s="2587"/>
      <c r="B119" s="2613"/>
      <c r="C119" s="793">
        <v>226</v>
      </c>
      <c r="D119" s="448"/>
      <c r="E119" s="1408"/>
    </row>
    <row r="120" spans="1:5" ht="21.4" hidden="1" customHeight="1" x14ac:dyDescent="0.3">
      <c r="A120" s="2587"/>
      <c r="B120" s="2613"/>
      <c r="C120" s="793">
        <v>226</v>
      </c>
      <c r="D120" s="448"/>
      <c r="E120" s="1408"/>
    </row>
    <row r="121" spans="1:5" ht="21.4" customHeight="1" thickBot="1" x14ac:dyDescent="0.35">
      <c r="A121" s="2587"/>
      <c r="B121" s="2613"/>
      <c r="C121" s="793">
        <v>310</v>
      </c>
      <c r="D121" s="448"/>
      <c r="E121" s="1408"/>
    </row>
    <row r="122" spans="1:5" ht="21.4" hidden="1" customHeight="1" x14ac:dyDescent="0.3">
      <c r="A122" s="2587"/>
      <c r="B122" s="2613"/>
      <c r="C122" s="793">
        <v>310</v>
      </c>
      <c r="D122" s="448"/>
      <c r="E122" s="1408"/>
    </row>
    <row r="123" spans="1:5" ht="21.4" hidden="1" customHeight="1" x14ac:dyDescent="0.3">
      <c r="A123" s="2587"/>
      <c r="B123" s="2613"/>
      <c r="C123" s="793">
        <v>310</v>
      </c>
      <c r="D123" s="448"/>
      <c r="E123" s="1408"/>
    </row>
    <row r="124" spans="1:5" ht="21.4" hidden="1" customHeight="1" x14ac:dyDescent="0.3">
      <c r="A124" s="2587"/>
      <c r="B124" s="2613"/>
      <c r="C124" s="793"/>
      <c r="D124" s="448"/>
      <c r="E124" s="1407"/>
    </row>
    <row r="125" spans="1:5" ht="21.4" hidden="1" customHeight="1" thickBot="1" x14ac:dyDescent="0.35">
      <c r="A125" s="2587"/>
      <c r="B125" s="2613"/>
      <c r="C125" s="793"/>
      <c r="D125" s="448"/>
      <c r="E125" s="1407"/>
    </row>
    <row r="126" spans="1:5" ht="21.4" customHeight="1" x14ac:dyDescent="0.3">
      <c r="A126" s="2587"/>
      <c r="B126" s="2589" t="s">
        <v>654</v>
      </c>
      <c r="C126" s="1212">
        <v>341</v>
      </c>
      <c r="D126" s="1211"/>
      <c r="E126" s="1410"/>
    </row>
    <row r="127" spans="1:5" ht="21.4" hidden="1" customHeight="1" x14ac:dyDescent="0.3">
      <c r="A127" s="2587"/>
      <c r="B127" s="2590"/>
      <c r="C127" s="1210">
        <v>341</v>
      </c>
      <c r="D127" s="448"/>
      <c r="E127" s="1408"/>
    </row>
    <row r="128" spans="1:5" ht="21.4" customHeight="1" x14ac:dyDescent="0.3">
      <c r="A128" s="2587"/>
      <c r="B128" s="2590"/>
      <c r="C128" s="1209">
        <v>344</v>
      </c>
      <c r="D128" s="448"/>
      <c r="E128" s="1408"/>
    </row>
    <row r="129" spans="1:5" ht="21.4" hidden="1" customHeight="1" x14ac:dyDescent="0.3">
      <c r="A129" s="2587"/>
      <c r="B129" s="2590"/>
      <c r="C129" s="1209">
        <v>344</v>
      </c>
      <c r="D129" s="448"/>
      <c r="E129" s="1408"/>
    </row>
    <row r="130" spans="1:5" ht="21.4" customHeight="1" x14ac:dyDescent="0.3">
      <c r="A130" s="2587"/>
      <c r="B130" s="2590"/>
      <c r="C130" s="1209">
        <v>345</v>
      </c>
      <c r="D130" s="448"/>
      <c r="E130" s="1408"/>
    </row>
    <row r="131" spans="1:5" ht="21.4" hidden="1" customHeight="1" x14ac:dyDescent="0.3">
      <c r="A131" s="2587"/>
      <c r="B131" s="2590"/>
      <c r="C131" s="1209">
        <v>345</v>
      </c>
      <c r="D131" s="448"/>
      <c r="E131" s="1408"/>
    </row>
    <row r="132" spans="1:5" ht="21.4" hidden="1" customHeight="1" x14ac:dyDescent="0.3">
      <c r="A132" s="2587"/>
      <c r="B132" s="2590"/>
      <c r="C132" s="1209">
        <v>345</v>
      </c>
      <c r="D132" s="448"/>
      <c r="E132" s="1408"/>
    </row>
    <row r="133" spans="1:5" ht="21.4" customHeight="1" x14ac:dyDescent="0.3">
      <c r="A133" s="2587"/>
      <c r="B133" s="2590"/>
      <c r="C133" s="1209">
        <v>346</v>
      </c>
      <c r="D133" s="448"/>
      <c r="E133" s="1221"/>
    </row>
    <row r="134" spans="1:5" ht="21.4" hidden="1" customHeight="1" x14ac:dyDescent="0.3">
      <c r="A134" s="2587"/>
      <c r="B134" s="2590"/>
      <c r="C134" s="1209">
        <v>346</v>
      </c>
      <c r="D134" s="448"/>
      <c r="E134" s="1221"/>
    </row>
    <row r="135" spans="1:5" ht="21.4" hidden="1" customHeight="1" x14ac:dyDescent="0.3">
      <c r="A135" s="2587"/>
      <c r="B135" s="2590"/>
      <c r="C135" s="1209">
        <v>346</v>
      </c>
      <c r="D135" s="520"/>
      <c r="E135" s="1412"/>
    </row>
    <row r="136" spans="1:5" ht="21.4" hidden="1" customHeight="1" x14ac:dyDescent="0.3">
      <c r="A136" s="2587"/>
      <c r="B136" s="2590"/>
      <c r="C136" s="1209">
        <v>347</v>
      </c>
      <c r="D136" s="520"/>
      <c r="E136" s="1412"/>
    </row>
    <row r="137" spans="1:5" ht="21.4" hidden="1" customHeight="1" x14ac:dyDescent="0.3">
      <c r="A137" s="2587"/>
      <c r="B137" s="2590"/>
      <c r="C137" s="1209">
        <v>347</v>
      </c>
      <c r="D137" s="520"/>
      <c r="E137" s="1412"/>
    </row>
    <row r="138" spans="1:5" ht="21.4" hidden="1" customHeight="1" x14ac:dyDescent="0.3">
      <c r="A138" s="2587"/>
      <c r="B138" s="2590"/>
      <c r="C138" s="1209">
        <v>349</v>
      </c>
      <c r="D138" s="448"/>
      <c r="E138" s="1412"/>
    </row>
    <row r="139" spans="1:5" ht="21.4" hidden="1" customHeight="1" x14ac:dyDescent="0.3">
      <c r="A139" s="2587"/>
      <c r="B139" s="2590"/>
      <c r="C139" s="1209">
        <v>349</v>
      </c>
      <c r="D139" s="448"/>
      <c r="E139" s="1412"/>
    </row>
    <row r="140" spans="1:5" ht="21.4" customHeight="1" x14ac:dyDescent="0.3">
      <c r="A140" s="2587"/>
      <c r="B140" s="2590"/>
      <c r="C140" s="1209">
        <v>342</v>
      </c>
      <c r="D140" s="1208"/>
      <c r="E140" s="1221"/>
    </row>
    <row r="141" spans="1:5" ht="21.4" hidden="1" customHeight="1" thickBot="1" x14ac:dyDescent="0.35">
      <c r="A141" s="2587"/>
      <c r="B141" s="2591"/>
      <c r="C141" s="933">
        <v>342</v>
      </c>
      <c r="D141" s="1207"/>
      <c r="E141" s="1409"/>
    </row>
    <row r="142" spans="1:5" ht="12" customHeight="1" thickBot="1" x14ac:dyDescent="0.35">
      <c r="A142" s="2587"/>
      <c r="B142" s="792"/>
      <c r="C142" s="795"/>
      <c r="D142" s="1206"/>
      <c r="E142" s="1413"/>
    </row>
    <row r="143" spans="1:5" ht="20.45" hidden="1" customHeight="1" x14ac:dyDescent="0.25">
      <c r="A143" s="2587"/>
      <c r="B143" s="2598">
        <v>243</v>
      </c>
      <c r="C143" s="801">
        <v>225</v>
      </c>
      <c r="D143" s="787"/>
      <c r="E143" s="1410"/>
    </row>
    <row r="144" spans="1:5" ht="20.45" hidden="1" customHeight="1" x14ac:dyDescent="0.25">
      <c r="A144" s="2587"/>
      <c r="B144" s="2599"/>
      <c r="C144" s="804">
        <v>225</v>
      </c>
      <c r="D144" s="786"/>
      <c r="E144" s="1411"/>
    </row>
    <row r="145" spans="1:6" ht="20.45" hidden="1" customHeight="1" x14ac:dyDescent="0.25">
      <c r="A145" s="2587"/>
      <c r="B145" s="2600"/>
      <c r="C145" s="800">
        <v>226</v>
      </c>
      <c r="D145" s="785"/>
      <c r="E145" s="1414"/>
    </row>
    <row r="146" spans="1:6" ht="20.45" hidden="1" customHeight="1" thickBot="1" x14ac:dyDescent="0.3">
      <c r="A146" s="2587"/>
      <c r="B146" s="2601"/>
      <c r="C146" s="802">
        <v>226</v>
      </c>
      <c r="D146" s="788"/>
      <c r="E146" s="1415"/>
    </row>
    <row r="147" spans="1:6" ht="20.45" hidden="1" customHeight="1" x14ac:dyDescent="0.25">
      <c r="A147" s="2587"/>
      <c r="B147" s="2592" t="s">
        <v>655</v>
      </c>
      <c r="C147" s="801">
        <v>223</v>
      </c>
      <c r="D147" s="787"/>
      <c r="E147" s="1410"/>
    </row>
    <row r="148" spans="1:6" ht="20.45" hidden="1" customHeight="1" x14ac:dyDescent="0.25">
      <c r="A148" s="2587"/>
      <c r="B148" s="2593"/>
      <c r="C148" s="800">
        <v>223</v>
      </c>
      <c r="D148" s="785"/>
      <c r="E148" s="1414"/>
    </row>
    <row r="149" spans="1:6" ht="20.45" hidden="1" customHeight="1" thickBot="1" x14ac:dyDescent="0.3">
      <c r="A149" s="2587"/>
      <c r="B149" s="2594"/>
      <c r="C149" s="782">
        <v>223</v>
      </c>
      <c r="D149" s="799"/>
      <c r="E149" s="1416"/>
    </row>
    <row r="150" spans="1:6" ht="20.45" customHeight="1" x14ac:dyDescent="0.25">
      <c r="A150" s="2587"/>
      <c r="B150" s="2595">
        <v>851</v>
      </c>
      <c r="C150" s="1116">
        <v>291</v>
      </c>
      <c r="D150" s="789"/>
      <c r="E150" s="1417"/>
    </row>
    <row r="151" spans="1:6" ht="20.45" customHeight="1" thickBot="1" x14ac:dyDescent="0.3">
      <c r="A151" s="2587"/>
      <c r="B151" s="2596"/>
      <c r="C151" s="1117">
        <v>292</v>
      </c>
      <c r="D151" s="790"/>
      <c r="E151" s="1418"/>
    </row>
    <row r="152" spans="1:6" ht="20.45" hidden="1" customHeight="1" x14ac:dyDescent="0.25">
      <c r="A152" s="2587"/>
      <c r="B152" s="2596">
        <v>852</v>
      </c>
      <c r="C152" s="1117">
        <v>291</v>
      </c>
      <c r="D152" s="790"/>
      <c r="E152" s="1418"/>
    </row>
    <row r="153" spans="1:6" ht="20.45" hidden="1" customHeight="1" x14ac:dyDescent="0.25">
      <c r="A153" s="2587"/>
      <c r="B153" s="2596"/>
      <c r="C153" s="1117">
        <v>292</v>
      </c>
      <c r="D153" s="790"/>
      <c r="E153" s="1418"/>
    </row>
    <row r="154" spans="1:6" ht="20.45" hidden="1" customHeight="1" x14ac:dyDescent="0.25">
      <c r="A154" s="2587"/>
      <c r="B154" s="2596">
        <v>853</v>
      </c>
      <c r="C154" s="1117">
        <v>291</v>
      </c>
      <c r="D154" s="790"/>
      <c r="E154" s="1418"/>
    </row>
    <row r="155" spans="1:6" ht="20.45" hidden="1" customHeight="1" thickBot="1" x14ac:dyDescent="0.3">
      <c r="A155" s="2588"/>
      <c r="B155" s="2597"/>
      <c r="C155" s="1118">
        <v>292</v>
      </c>
      <c r="D155" s="791"/>
      <c r="E155" s="1419"/>
    </row>
    <row r="156" spans="1:6" ht="20.45" customHeight="1" thickBot="1" x14ac:dyDescent="0.3">
      <c r="A156" s="2584" t="s">
        <v>633</v>
      </c>
      <c r="B156" s="2585"/>
      <c r="C156" s="2586"/>
      <c r="D156" s="1133">
        <f>SUM(D126:D141)</f>
        <v>0</v>
      </c>
      <c r="E156" s="1134"/>
      <c r="F156" s="468"/>
    </row>
    <row r="157" spans="1:6" ht="20.45" customHeight="1" x14ac:dyDescent="0.3">
      <c r="A157" s="2603" t="s">
        <v>493</v>
      </c>
      <c r="B157" s="2604"/>
      <c r="C157" s="2605"/>
      <c r="D157" s="459">
        <f>SUM(D101:D155)</f>
        <v>0</v>
      </c>
      <c r="E157" s="460"/>
    </row>
    <row r="158" spans="1:6" ht="12.2" customHeight="1" x14ac:dyDescent="0.25"/>
    <row r="159" spans="1:6" ht="23.45" customHeight="1" x14ac:dyDescent="0.25">
      <c r="A159" s="1119" t="s">
        <v>487</v>
      </c>
      <c r="B159" s="1119" t="s">
        <v>176</v>
      </c>
      <c r="C159" s="1119" t="s">
        <v>0</v>
      </c>
      <c r="D159" s="1119" t="s">
        <v>211</v>
      </c>
      <c r="E159" s="1476" t="s">
        <v>484</v>
      </c>
    </row>
    <row r="160" spans="1:6" ht="20.45" customHeight="1" x14ac:dyDescent="0.3">
      <c r="A160" s="2542"/>
      <c r="B160" s="1126">
        <v>243</v>
      </c>
      <c r="C160" s="2558"/>
      <c r="D160" s="2559"/>
      <c r="E160" s="2560"/>
    </row>
    <row r="161" spans="1:5" ht="20.45" hidden="1" customHeight="1" x14ac:dyDescent="0.3">
      <c r="A161" s="2543"/>
      <c r="B161" s="2602" t="s">
        <v>1104</v>
      </c>
      <c r="C161" s="1120">
        <v>225</v>
      </c>
      <c r="D161" s="1205"/>
      <c r="E161" s="1221"/>
    </row>
    <row r="162" spans="1:5" ht="20.45" hidden="1" customHeight="1" x14ac:dyDescent="0.3">
      <c r="A162" s="2543"/>
      <c r="B162" s="2556"/>
      <c r="C162" s="793">
        <v>225</v>
      </c>
      <c r="D162" s="448"/>
      <c r="E162" s="1222"/>
    </row>
    <row r="163" spans="1:5" ht="20.45" hidden="1" customHeight="1" x14ac:dyDescent="0.3">
      <c r="A163" s="2543"/>
      <c r="B163" s="2556"/>
      <c r="C163" s="793">
        <v>226</v>
      </c>
      <c r="D163" s="448"/>
      <c r="E163" s="1221"/>
    </row>
    <row r="164" spans="1:5" ht="20.45" hidden="1" customHeight="1" x14ac:dyDescent="0.3">
      <c r="A164" s="2543"/>
      <c r="B164" s="2556"/>
      <c r="C164" s="793">
        <v>226</v>
      </c>
      <c r="D164" s="448"/>
      <c r="E164" s="1222"/>
    </row>
    <row r="165" spans="1:5" ht="20.45" hidden="1" customHeight="1" x14ac:dyDescent="0.3">
      <c r="A165" s="2543"/>
      <c r="B165" s="2556"/>
      <c r="C165" s="793">
        <v>310</v>
      </c>
      <c r="D165" s="1202"/>
      <c r="E165" s="1221"/>
    </row>
    <row r="166" spans="1:5" ht="20.45" hidden="1" customHeight="1" x14ac:dyDescent="0.3">
      <c r="A166" s="2543"/>
      <c r="B166" s="2556"/>
      <c r="C166" s="793">
        <v>310</v>
      </c>
      <c r="D166" s="1204"/>
      <c r="E166" s="1223"/>
    </row>
    <row r="167" spans="1:5" ht="20.45" hidden="1" customHeight="1" x14ac:dyDescent="0.3">
      <c r="A167" s="2543"/>
      <c r="B167" s="2556"/>
      <c r="C167" s="1201"/>
      <c r="D167" s="448"/>
      <c r="E167" s="1222"/>
    </row>
    <row r="168" spans="1:5" ht="20.45" hidden="1" customHeight="1" x14ac:dyDescent="0.3">
      <c r="A168" s="2543"/>
      <c r="B168" s="2556"/>
      <c r="C168" s="1201"/>
      <c r="D168" s="448"/>
      <c r="E168" s="1222"/>
    </row>
    <row r="169" spans="1:5" ht="20.45" hidden="1" customHeight="1" x14ac:dyDescent="0.3">
      <c r="A169" s="2543"/>
      <c r="B169" s="2556"/>
      <c r="C169" s="1201"/>
      <c r="D169" s="448"/>
      <c r="E169" s="1222"/>
    </row>
    <row r="170" spans="1:5" ht="20.45" hidden="1" customHeight="1" x14ac:dyDescent="0.3">
      <c r="A170" s="2543"/>
      <c r="B170" s="2556"/>
      <c r="C170" s="1201"/>
      <c r="D170" s="448"/>
      <c r="E170" s="1222"/>
    </row>
    <row r="171" spans="1:5" ht="19.7" hidden="1" customHeight="1" x14ac:dyDescent="0.3">
      <c r="A171" s="2543"/>
      <c r="B171" s="2557"/>
      <c r="C171" s="1121"/>
      <c r="D171" s="1122">
        <f>SUM(D161:D170)</f>
        <v>0</v>
      </c>
      <c r="E171" s="1121"/>
    </row>
    <row r="172" spans="1:5" ht="20.45" customHeight="1" x14ac:dyDescent="0.25">
      <c r="A172" s="2543"/>
      <c r="B172" s="1130">
        <v>243</v>
      </c>
      <c r="C172" s="2552" t="s">
        <v>919</v>
      </c>
      <c r="D172" s="2553"/>
      <c r="E172" s="2554"/>
    </row>
    <row r="173" spans="1:5" ht="20.45" customHeight="1" x14ac:dyDescent="0.3">
      <c r="A173" s="2543"/>
      <c r="B173" s="2551" t="s">
        <v>1105</v>
      </c>
      <c r="C173" s="1120">
        <v>225</v>
      </c>
      <c r="D173" s="1205"/>
      <c r="E173" s="1221"/>
    </row>
    <row r="174" spans="1:5" ht="20.45" customHeight="1" x14ac:dyDescent="0.3">
      <c r="A174" s="2543"/>
      <c r="B174" s="2540"/>
      <c r="C174" s="793">
        <v>225</v>
      </c>
      <c r="D174" s="448"/>
      <c r="E174" s="1222"/>
    </row>
    <row r="175" spans="1:5" ht="20.45" hidden="1" customHeight="1" x14ac:dyDescent="0.3">
      <c r="A175" s="2543"/>
      <c r="B175" s="2540"/>
      <c r="C175" s="793">
        <v>226</v>
      </c>
      <c r="D175" s="448"/>
      <c r="E175" s="1221"/>
    </row>
    <row r="176" spans="1:5" ht="20.45" hidden="1" customHeight="1" x14ac:dyDescent="0.3">
      <c r="A176" s="2543"/>
      <c r="B176" s="2540"/>
      <c r="C176" s="793">
        <v>226</v>
      </c>
      <c r="D176" s="448"/>
      <c r="E176" s="1222"/>
    </row>
    <row r="177" spans="1:5" ht="20.45" hidden="1" customHeight="1" x14ac:dyDescent="0.3">
      <c r="A177" s="2543"/>
      <c r="B177" s="2540"/>
      <c r="C177" s="793"/>
      <c r="D177" s="1202"/>
      <c r="E177" s="1221"/>
    </row>
    <row r="178" spans="1:5" ht="20.45" hidden="1" customHeight="1" x14ac:dyDescent="0.3">
      <c r="A178" s="2543"/>
      <c r="B178" s="2540"/>
      <c r="C178" s="793"/>
      <c r="D178" s="1204"/>
      <c r="E178" s="1223"/>
    </row>
    <row r="179" spans="1:5" ht="20.45" hidden="1" customHeight="1" x14ac:dyDescent="0.3">
      <c r="A179" s="2543"/>
      <c r="B179" s="2540"/>
      <c r="C179" s="793"/>
      <c r="D179" s="1125"/>
      <c r="E179" s="1124"/>
    </row>
    <row r="180" spans="1:5" ht="20.45" hidden="1" customHeight="1" x14ac:dyDescent="0.3">
      <c r="A180" s="2543"/>
      <c r="B180" s="2540"/>
      <c r="C180" s="793"/>
      <c r="D180" s="1125"/>
      <c r="E180" s="1124"/>
    </row>
    <row r="181" spans="1:5" ht="20.45" hidden="1" customHeight="1" x14ac:dyDescent="0.3">
      <c r="A181" s="2543"/>
      <c r="B181" s="2540"/>
      <c r="C181" s="793"/>
      <c r="D181" s="1125"/>
      <c r="E181" s="1124"/>
    </row>
    <row r="182" spans="1:5" ht="20.45" hidden="1" customHeight="1" x14ac:dyDescent="0.3">
      <c r="A182" s="2543"/>
      <c r="B182" s="2540"/>
      <c r="C182" s="793"/>
      <c r="D182" s="1125"/>
      <c r="E182" s="1124"/>
    </row>
    <row r="183" spans="1:5" ht="19.7" hidden="1" customHeight="1" x14ac:dyDescent="0.3">
      <c r="A183" s="2543"/>
      <c r="B183" s="2541"/>
      <c r="C183" s="1121"/>
      <c r="D183" s="1122">
        <f>SUM(D173:D182)</f>
        <v>0</v>
      </c>
      <c r="E183" s="1121"/>
    </row>
    <row r="184" spans="1:5" ht="20.45" hidden="1" customHeight="1" x14ac:dyDescent="0.25">
      <c r="A184" s="2543"/>
      <c r="B184" s="1130">
        <v>243</v>
      </c>
      <c r="C184" s="2552" t="s">
        <v>886</v>
      </c>
      <c r="D184" s="2553"/>
      <c r="E184" s="2554"/>
    </row>
    <row r="185" spans="1:5" ht="20.45" hidden="1" customHeight="1" x14ac:dyDescent="0.3">
      <c r="A185" s="2543"/>
      <c r="B185" s="2551" t="s">
        <v>1106</v>
      </c>
      <c r="C185" s="1120">
        <v>225</v>
      </c>
      <c r="D185" s="1205"/>
      <c r="E185" s="1221"/>
    </row>
    <row r="186" spans="1:5" ht="20.45" hidden="1" customHeight="1" x14ac:dyDescent="0.3">
      <c r="A186" s="2543"/>
      <c r="B186" s="2540"/>
      <c r="C186" s="793">
        <v>225</v>
      </c>
      <c r="D186" s="448"/>
      <c r="E186" s="1222"/>
    </row>
    <row r="187" spans="1:5" ht="20.45" hidden="1" customHeight="1" x14ac:dyDescent="0.3">
      <c r="A187" s="2543"/>
      <c r="B187" s="2540"/>
      <c r="C187" s="793">
        <v>226</v>
      </c>
      <c r="D187" s="448"/>
      <c r="E187" s="1221"/>
    </row>
    <row r="188" spans="1:5" ht="20.45" hidden="1" customHeight="1" x14ac:dyDescent="0.3">
      <c r="A188" s="2543"/>
      <c r="B188" s="2540"/>
      <c r="C188" s="793">
        <v>226</v>
      </c>
      <c r="D188" s="448"/>
      <c r="E188" s="1222"/>
    </row>
    <row r="189" spans="1:5" ht="20.45" hidden="1" customHeight="1" x14ac:dyDescent="0.3">
      <c r="A189" s="2543"/>
      <c r="B189" s="2540"/>
      <c r="C189" s="793"/>
      <c r="D189" s="1202"/>
      <c r="E189" s="1221"/>
    </row>
    <row r="190" spans="1:5" ht="20.45" hidden="1" customHeight="1" x14ac:dyDescent="0.3">
      <c r="A190" s="2543"/>
      <c r="B190" s="2540"/>
      <c r="C190" s="793"/>
      <c r="D190" s="1204"/>
      <c r="E190" s="1223"/>
    </row>
    <row r="191" spans="1:5" ht="20.45" hidden="1" customHeight="1" x14ac:dyDescent="0.3">
      <c r="A191" s="2543"/>
      <c r="B191" s="2540"/>
      <c r="C191" s="793"/>
      <c r="D191" s="1125"/>
      <c r="E191" s="1124"/>
    </row>
    <row r="192" spans="1:5" ht="20.45" hidden="1" customHeight="1" x14ac:dyDescent="0.3">
      <c r="A192" s="2543"/>
      <c r="B192" s="2540"/>
      <c r="C192" s="793"/>
      <c r="D192" s="1125"/>
      <c r="E192" s="1124"/>
    </row>
    <row r="193" spans="1:5" ht="20.45" hidden="1" customHeight="1" x14ac:dyDescent="0.3">
      <c r="A193" s="2543"/>
      <c r="B193" s="2540"/>
      <c r="C193" s="793"/>
      <c r="D193" s="1125"/>
      <c r="E193" s="1124"/>
    </row>
    <row r="194" spans="1:5" ht="20.45" hidden="1" customHeight="1" x14ac:dyDescent="0.3">
      <c r="A194" s="2543"/>
      <c r="B194" s="2540"/>
      <c r="C194" s="793"/>
      <c r="D194" s="1125"/>
      <c r="E194" s="1124"/>
    </row>
    <row r="195" spans="1:5" ht="19.7" hidden="1" customHeight="1" x14ac:dyDescent="0.3">
      <c r="A195" s="2543"/>
      <c r="B195" s="2541"/>
      <c r="C195" s="1121"/>
      <c r="D195" s="1122">
        <f>SUM(D185:D194)</f>
        <v>0</v>
      </c>
      <c r="E195" s="1121"/>
    </row>
    <row r="196" spans="1:5" ht="20.45" hidden="1" customHeight="1" x14ac:dyDescent="0.25">
      <c r="A196" s="2543"/>
      <c r="B196" s="1130">
        <v>243</v>
      </c>
      <c r="C196" s="2552" t="s">
        <v>918</v>
      </c>
      <c r="D196" s="2553"/>
      <c r="E196" s="2554"/>
    </row>
    <row r="197" spans="1:5" ht="20.45" hidden="1" customHeight="1" x14ac:dyDescent="0.3">
      <c r="A197" s="2543"/>
      <c r="B197" s="2539" t="s">
        <v>1107</v>
      </c>
      <c r="C197" s="1120">
        <v>225</v>
      </c>
      <c r="D197" s="1205"/>
      <c r="E197" s="1221"/>
    </row>
    <row r="198" spans="1:5" ht="20.45" hidden="1" customHeight="1" x14ac:dyDescent="0.3">
      <c r="A198" s="2543"/>
      <c r="B198" s="2540"/>
      <c r="C198" s="793">
        <v>225</v>
      </c>
      <c r="D198" s="448"/>
      <c r="E198" s="1222"/>
    </row>
    <row r="199" spans="1:5" ht="20.45" hidden="1" customHeight="1" x14ac:dyDescent="0.3">
      <c r="A199" s="2543"/>
      <c r="B199" s="2540"/>
      <c r="C199" s="793">
        <v>226</v>
      </c>
      <c r="D199" s="448"/>
      <c r="E199" s="1221"/>
    </row>
    <row r="200" spans="1:5" ht="20.45" hidden="1" customHeight="1" x14ac:dyDescent="0.3">
      <c r="A200" s="2543"/>
      <c r="B200" s="2540"/>
      <c r="C200" s="793">
        <v>226</v>
      </c>
      <c r="D200" s="448"/>
      <c r="E200" s="1222"/>
    </row>
    <row r="201" spans="1:5" ht="20.45" hidden="1" customHeight="1" x14ac:dyDescent="0.3">
      <c r="A201" s="2543"/>
      <c r="B201" s="2540"/>
      <c r="C201" s="793"/>
      <c r="D201" s="1202"/>
      <c r="E201" s="1221"/>
    </row>
    <row r="202" spans="1:5" ht="20.45" hidden="1" customHeight="1" x14ac:dyDescent="0.3">
      <c r="A202" s="2543"/>
      <c r="B202" s="2540"/>
      <c r="C202" s="793"/>
      <c r="D202" s="1204"/>
      <c r="E202" s="1223"/>
    </row>
    <row r="203" spans="1:5" ht="20.45" hidden="1" customHeight="1" x14ac:dyDescent="0.3">
      <c r="A203" s="2543"/>
      <c r="B203" s="2540"/>
      <c r="C203" s="793"/>
      <c r="D203" s="1125"/>
      <c r="E203" s="1124"/>
    </row>
    <row r="204" spans="1:5" ht="20.45" hidden="1" customHeight="1" x14ac:dyDescent="0.3">
      <c r="A204" s="2543"/>
      <c r="B204" s="2540"/>
      <c r="C204" s="793"/>
      <c r="D204" s="1125"/>
      <c r="E204" s="1124"/>
    </row>
    <row r="205" spans="1:5" ht="20.45" hidden="1" customHeight="1" x14ac:dyDescent="0.3">
      <c r="A205" s="2543"/>
      <c r="B205" s="2540"/>
      <c r="C205" s="793"/>
      <c r="D205" s="1125"/>
      <c r="E205" s="1124"/>
    </row>
    <row r="206" spans="1:5" ht="20.45" hidden="1" customHeight="1" x14ac:dyDescent="0.3">
      <c r="A206" s="2543"/>
      <c r="B206" s="2540"/>
      <c r="C206" s="793"/>
      <c r="D206" s="1125"/>
      <c r="E206" s="1124"/>
    </row>
    <row r="207" spans="1:5" ht="19.7" hidden="1" customHeight="1" x14ac:dyDescent="0.3">
      <c r="A207" s="2543"/>
      <c r="B207" s="2541"/>
      <c r="C207" s="1121"/>
      <c r="D207" s="1122">
        <f>SUM(D197:D206)</f>
        <v>0</v>
      </c>
      <c r="E207" s="1121"/>
    </row>
    <row r="208" spans="1:5" ht="20.25" hidden="1" customHeight="1" x14ac:dyDescent="0.25">
      <c r="A208" s="2543"/>
      <c r="B208" s="2544" t="s">
        <v>921</v>
      </c>
      <c r="C208" s="2545"/>
      <c r="D208" s="1127">
        <f>D171+D183+D195+D207</f>
        <v>0</v>
      </c>
      <c r="E208" s="1128"/>
    </row>
    <row r="209" spans="1:5" ht="21.75" hidden="1" customHeight="1" x14ac:dyDescent="0.25">
      <c r="A209" s="2543"/>
      <c r="B209" s="1129">
        <v>244</v>
      </c>
      <c r="C209" s="2548" t="s">
        <v>920</v>
      </c>
      <c r="D209" s="2549"/>
      <c r="E209" s="2550"/>
    </row>
    <row r="210" spans="1:5" ht="20.45" hidden="1" customHeight="1" x14ac:dyDescent="0.3">
      <c r="A210" s="2543"/>
      <c r="B210" s="2551" t="s">
        <v>1108</v>
      </c>
      <c r="C210" s="1120">
        <v>310</v>
      </c>
      <c r="D210" s="1205"/>
      <c r="E210" s="1224"/>
    </row>
    <row r="211" spans="1:5" ht="20.45" hidden="1" customHeight="1" x14ac:dyDescent="0.3">
      <c r="A211" s="2543"/>
      <c r="B211" s="2540"/>
      <c r="C211" s="793">
        <v>310</v>
      </c>
      <c r="D211" s="448"/>
      <c r="E211" s="1225"/>
    </row>
    <row r="212" spans="1:5" ht="20.45" hidden="1" customHeight="1" x14ac:dyDescent="0.3">
      <c r="A212" s="2543"/>
      <c r="B212" s="2540"/>
      <c r="C212" s="793">
        <v>345</v>
      </c>
      <c r="D212" s="448"/>
      <c r="E212" s="1224"/>
    </row>
    <row r="213" spans="1:5" ht="20.45" hidden="1" customHeight="1" x14ac:dyDescent="0.3">
      <c r="A213" s="2543"/>
      <c r="B213" s="2540"/>
      <c r="C213" s="793">
        <v>345</v>
      </c>
      <c r="D213" s="448"/>
      <c r="E213" s="1225"/>
    </row>
    <row r="214" spans="1:5" ht="20.45" hidden="1" customHeight="1" x14ac:dyDescent="0.3">
      <c r="A214" s="2543"/>
      <c r="B214" s="2540"/>
      <c r="C214" s="793">
        <v>346</v>
      </c>
      <c r="D214" s="1202"/>
      <c r="E214" s="1224"/>
    </row>
    <row r="215" spans="1:5" ht="20.45" hidden="1" customHeight="1" x14ac:dyDescent="0.3">
      <c r="A215" s="2543"/>
      <c r="B215" s="2540"/>
      <c r="C215" s="793">
        <v>346</v>
      </c>
      <c r="D215" s="1204"/>
      <c r="E215" s="1226"/>
    </row>
    <row r="216" spans="1:5" ht="20.45" hidden="1" customHeight="1" x14ac:dyDescent="0.3">
      <c r="A216" s="2543"/>
      <c r="B216" s="2540"/>
      <c r="C216" s="793"/>
      <c r="D216" s="1125"/>
      <c r="E216" s="1227"/>
    </row>
    <row r="217" spans="1:5" ht="20.45" hidden="1" customHeight="1" x14ac:dyDescent="0.3">
      <c r="A217" s="2543"/>
      <c r="B217" s="2540"/>
      <c r="C217" s="793"/>
      <c r="D217" s="1125"/>
      <c r="E217" s="1227"/>
    </row>
    <row r="218" spans="1:5" ht="20.45" hidden="1" customHeight="1" x14ac:dyDescent="0.3">
      <c r="A218" s="2543"/>
      <c r="B218" s="2540"/>
      <c r="C218" s="793"/>
      <c r="D218" s="1125"/>
      <c r="E218" s="1227"/>
    </row>
    <row r="219" spans="1:5" ht="20.45" hidden="1" customHeight="1" x14ac:dyDescent="0.3">
      <c r="A219" s="2543"/>
      <c r="B219" s="2540"/>
      <c r="C219" s="793"/>
      <c r="D219" s="1125"/>
      <c r="E219" s="1227"/>
    </row>
    <row r="220" spans="1:5" ht="19.7" hidden="1" customHeight="1" x14ac:dyDescent="0.3">
      <c r="A220" s="2543"/>
      <c r="B220" s="2541"/>
      <c r="C220" s="1121"/>
      <c r="D220" s="1122">
        <f>SUM(D210:D219)</f>
        <v>0</v>
      </c>
      <c r="E220" s="1121"/>
    </row>
    <row r="221" spans="1:5" ht="20.45" hidden="1" customHeight="1" x14ac:dyDescent="0.25">
      <c r="A221" s="2543"/>
      <c r="B221" s="1129">
        <v>244</v>
      </c>
      <c r="C221" s="2548" t="s">
        <v>36</v>
      </c>
      <c r="D221" s="2549"/>
      <c r="E221" s="2550"/>
    </row>
    <row r="222" spans="1:5" ht="20.45" hidden="1" customHeight="1" x14ac:dyDescent="0.3">
      <c r="A222" s="2543"/>
      <c r="B222" s="2551" t="s">
        <v>1105</v>
      </c>
      <c r="C222" s="1120">
        <v>225</v>
      </c>
      <c r="D222" s="1205"/>
      <c r="E222" s="1224"/>
    </row>
    <row r="223" spans="1:5" ht="20.45" hidden="1" customHeight="1" x14ac:dyDescent="0.3">
      <c r="A223" s="2543"/>
      <c r="B223" s="2540"/>
      <c r="C223" s="793">
        <v>225</v>
      </c>
      <c r="D223" s="448"/>
      <c r="E223" s="1225"/>
    </row>
    <row r="224" spans="1:5" ht="20.45" hidden="1" customHeight="1" x14ac:dyDescent="0.3">
      <c r="A224" s="2543"/>
      <c r="B224" s="2540"/>
      <c r="C224" s="793">
        <v>226</v>
      </c>
      <c r="D224" s="448"/>
      <c r="E224" s="1224"/>
    </row>
    <row r="225" spans="1:5" ht="20.45" hidden="1" customHeight="1" x14ac:dyDescent="0.3">
      <c r="A225" s="2543"/>
      <c r="B225" s="2540"/>
      <c r="C225" s="793">
        <v>226</v>
      </c>
      <c r="D225" s="448"/>
      <c r="E225" s="1225"/>
    </row>
    <row r="226" spans="1:5" ht="20.45" hidden="1" customHeight="1" x14ac:dyDescent="0.3">
      <c r="A226" s="2543"/>
      <c r="B226" s="2540"/>
      <c r="C226" s="793"/>
      <c r="D226" s="1202"/>
      <c r="E226" s="1224"/>
    </row>
    <row r="227" spans="1:5" ht="20.45" hidden="1" customHeight="1" x14ac:dyDescent="0.3">
      <c r="A227" s="2543"/>
      <c r="B227" s="2540"/>
      <c r="C227" s="793"/>
      <c r="D227" s="1204"/>
      <c r="E227" s="1226"/>
    </row>
    <row r="228" spans="1:5" ht="20.45" hidden="1" customHeight="1" x14ac:dyDescent="0.3">
      <c r="A228" s="2543"/>
      <c r="B228" s="2540"/>
      <c r="C228" s="793"/>
      <c r="D228" s="1125"/>
      <c r="E228" s="1227"/>
    </row>
    <row r="229" spans="1:5" ht="20.45" hidden="1" customHeight="1" x14ac:dyDescent="0.3">
      <c r="A229" s="2543"/>
      <c r="B229" s="2540"/>
      <c r="C229" s="793"/>
      <c r="D229" s="1125"/>
      <c r="E229" s="1227"/>
    </row>
    <row r="230" spans="1:5" ht="20.45" hidden="1" customHeight="1" x14ac:dyDescent="0.3">
      <c r="A230" s="2543"/>
      <c r="B230" s="2540"/>
      <c r="C230" s="793"/>
      <c r="D230" s="1125"/>
      <c r="E230" s="1227"/>
    </row>
    <row r="231" spans="1:5" ht="20.45" hidden="1" customHeight="1" x14ac:dyDescent="0.3">
      <c r="A231" s="2543"/>
      <c r="B231" s="2540"/>
      <c r="C231" s="793"/>
      <c r="D231" s="1125"/>
      <c r="E231" s="1227"/>
    </row>
    <row r="232" spans="1:5" ht="19.7" hidden="1" customHeight="1" x14ac:dyDescent="0.3">
      <c r="A232" s="2543"/>
      <c r="B232" s="2541"/>
      <c r="C232" s="1121"/>
      <c r="D232" s="1122">
        <f>SUM(D222:D231)</f>
        <v>0</v>
      </c>
      <c r="E232" s="1121"/>
    </row>
    <row r="233" spans="1:5" ht="20.45" hidden="1" customHeight="1" x14ac:dyDescent="0.25">
      <c r="A233" s="2543"/>
      <c r="B233" s="1129">
        <v>244</v>
      </c>
      <c r="C233" s="2548" t="s">
        <v>886</v>
      </c>
      <c r="D233" s="2549"/>
      <c r="E233" s="2550"/>
    </row>
    <row r="234" spans="1:5" ht="20.45" hidden="1" customHeight="1" x14ac:dyDescent="0.3">
      <c r="A234" s="2543"/>
      <c r="B234" s="2551" t="s">
        <v>1106</v>
      </c>
      <c r="C234" s="1120">
        <v>225</v>
      </c>
      <c r="D234" s="1205"/>
      <c r="E234" s="1224"/>
    </row>
    <row r="235" spans="1:5" ht="20.45" hidden="1" customHeight="1" x14ac:dyDescent="0.3">
      <c r="A235" s="2543"/>
      <c r="B235" s="2540"/>
      <c r="C235" s="793">
        <v>225</v>
      </c>
      <c r="D235" s="448"/>
      <c r="E235" s="1225"/>
    </row>
    <row r="236" spans="1:5" ht="20.45" hidden="1" customHeight="1" x14ac:dyDescent="0.3">
      <c r="A236" s="2543"/>
      <c r="B236" s="2540"/>
      <c r="C236" s="793">
        <v>226</v>
      </c>
      <c r="D236" s="448"/>
      <c r="E236" s="1224"/>
    </row>
    <row r="237" spans="1:5" ht="20.45" hidden="1" customHeight="1" x14ac:dyDescent="0.3">
      <c r="A237" s="2543"/>
      <c r="B237" s="2540"/>
      <c r="C237" s="793">
        <v>226</v>
      </c>
      <c r="D237" s="448"/>
      <c r="E237" s="1225"/>
    </row>
    <row r="238" spans="1:5" ht="20.45" hidden="1" customHeight="1" x14ac:dyDescent="0.3">
      <c r="A238" s="2543"/>
      <c r="B238" s="2540"/>
      <c r="C238" s="793"/>
      <c r="D238" s="1202"/>
      <c r="E238" s="1224"/>
    </row>
    <row r="239" spans="1:5" ht="20.45" hidden="1" customHeight="1" x14ac:dyDescent="0.3">
      <c r="A239" s="2543"/>
      <c r="B239" s="2540"/>
      <c r="C239" s="793"/>
      <c r="D239" s="1204"/>
      <c r="E239" s="1226"/>
    </row>
    <row r="240" spans="1:5" ht="20.45" hidden="1" customHeight="1" x14ac:dyDescent="0.3">
      <c r="A240" s="2543"/>
      <c r="B240" s="2540"/>
      <c r="C240" s="793"/>
      <c r="D240" s="1125"/>
      <c r="E240" s="1227"/>
    </row>
    <row r="241" spans="1:5" ht="20.45" hidden="1" customHeight="1" x14ac:dyDescent="0.3">
      <c r="A241" s="2543"/>
      <c r="B241" s="2540"/>
      <c r="C241" s="793"/>
      <c r="D241" s="1125"/>
      <c r="E241" s="1227"/>
    </row>
    <row r="242" spans="1:5" ht="20.45" hidden="1" customHeight="1" x14ac:dyDescent="0.3">
      <c r="A242" s="2543"/>
      <c r="B242" s="2540"/>
      <c r="C242" s="793"/>
      <c r="D242" s="1125"/>
      <c r="E242" s="1227"/>
    </row>
    <row r="243" spans="1:5" ht="20.45" hidden="1" customHeight="1" x14ac:dyDescent="0.3">
      <c r="A243" s="2543"/>
      <c r="B243" s="2540"/>
      <c r="C243" s="793"/>
      <c r="D243" s="1125"/>
      <c r="E243" s="1227"/>
    </row>
    <row r="244" spans="1:5" ht="19.7" hidden="1" customHeight="1" x14ac:dyDescent="0.3">
      <c r="A244" s="2543"/>
      <c r="B244" s="2541"/>
      <c r="C244" s="1121"/>
      <c r="D244" s="1122">
        <f>SUM(D234:D243)</f>
        <v>0</v>
      </c>
      <c r="E244" s="1121"/>
    </row>
    <row r="245" spans="1:5" ht="20.45" hidden="1" customHeight="1" x14ac:dyDescent="0.25">
      <c r="A245" s="2543"/>
      <c r="B245" s="1129">
        <v>244</v>
      </c>
      <c r="C245" s="2548" t="s">
        <v>918</v>
      </c>
      <c r="D245" s="2549"/>
      <c r="E245" s="2550"/>
    </row>
    <row r="246" spans="1:5" ht="20.45" hidden="1" customHeight="1" x14ac:dyDescent="0.3">
      <c r="A246" s="2543"/>
      <c r="B246" s="2539" t="s">
        <v>1107</v>
      </c>
      <c r="C246" s="1120">
        <v>225</v>
      </c>
      <c r="D246" s="1205"/>
      <c r="E246" s="1224"/>
    </row>
    <row r="247" spans="1:5" ht="20.45" hidden="1" customHeight="1" x14ac:dyDescent="0.3">
      <c r="A247" s="2543"/>
      <c r="B247" s="2540"/>
      <c r="C247" s="793">
        <v>225</v>
      </c>
      <c r="D247" s="448"/>
      <c r="E247" s="1225"/>
    </row>
    <row r="248" spans="1:5" ht="20.45" hidden="1" customHeight="1" x14ac:dyDescent="0.3">
      <c r="A248" s="2543"/>
      <c r="B248" s="2540"/>
      <c r="C248" s="793">
        <v>226</v>
      </c>
      <c r="D248" s="448"/>
      <c r="E248" s="1224"/>
    </row>
    <row r="249" spans="1:5" ht="20.45" hidden="1" customHeight="1" x14ac:dyDescent="0.3">
      <c r="A249" s="2543"/>
      <c r="B249" s="2540"/>
      <c r="C249" s="793">
        <v>226</v>
      </c>
      <c r="D249" s="448"/>
      <c r="E249" s="1225"/>
    </row>
    <row r="250" spans="1:5" ht="20.45" hidden="1" customHeight="1" x14ac:dyDescent="0.3">
      <c r="A250" s="2543"/>
      <c r="B250" s="2540"/>
      <c r="C250" s="793"/>
      <c r="D250" s="1202"/>
      <c r="E250" s="1224"/>
    </row>
    <row r="251" spans="1:5" ht="20.45" hidden="1" customHeight="1" x14ac:dyDescent="0.3">
      <c r="A251" s="2543"/>
      <c r="B251" s="2540"/>
      <c r="C251" s="793"/>
      <c r="D251" s="1204"/>
      <c r="E251" s="1226"/>
    </row>
    <row r="252" spans="1:5" ht="20.45" hidden="1" customHeight="1" x14ac:dyDescent="0.3">
      <c r="A252" s="2543"/>
      <c r="B252" s="2540"/>
      <c r="C252" s="793"/>
      <c r="D252" s="1125"/>
      <c r="E252" s="1227"/>
    </row>
    <row r="253" spans="1:5" ht="20.45" hidden="1" customHeight="1" x14ac:dyDescent="0.3">
      <c r="A253" s="2543"/>
      <c r="B253" s="2540"/>
      <c r="C253" s="793"/>
      <c r="D253" s="1125"/>
      <c r="E253" s="1227"/>
    </row>
    <row r="254" spans="1:5" ht="20.45" hidden="1" customHeight="1" x14ac:dyDescent="0.3">
      <c r="A254" s="2543"/>
      <c r="B254" s="2540"/>
      <c r="C254" s="793"/>
      <c r="D254" s="1125"/>
      <c r="E254" s="1227"/>
    </row>
    <row r="255" spans="1:5" ht="20.45" hidden="1" customHeight="1" x14ac:dyDescent="0.3">
      <c r="A255" s="2543"/>
      <c r="B255" s="2540"/>
      <c r="C255" s="793"/>
      <c r="D255" s="1125"/>
      <c r="E255" s="1227"/>
    </row>
    <row r="256" spans="1:5" ht="19.7" hidden="1" customHeight="1" x14ac:dyDescent="0.3">
      <c r="A256" s="2543"/>
      <c r="B256" s="2541"/>
      <c r="C256" s="1121"/>
      <c r="D256" s="1122">
        <f>SUM(D246:D255)</f>
        <v>0</v>
      </c>
      <c r="E256" s="1121"/>
    </row>
    <row r="257" spans="1:5" ht="20.45" hidden="1" customHeight="1" x14ac:dyDescent="0.25">
      <c r="A257" s="2543"/>
      <c r="B257" s="1129">
        <v>244</v>
      </c>
      <c r="C257" s="2548"/>
      <c r="D257" s="2549"/>
      <c r="E257" s="2550"/>
    </row>
    <row r="258" spans="1:5" ht="20.45" hidden="1" customHeight="1" x14ac:dyDescent="0.3">
      <c r="A258" s="2543"/>
      <c r="B258" s="2555" t="s">
        <v>1104</v>
      </c>
      <c r="C258" s="1120">
        <v>225</v>
      </c>
      <c r="D258" s="1205"/>
      <c r="E258" s="1224"/>
    </row>
    <row r="259" spans="1:5" ht="20.45" hidden="1" customHeight="1" x14ac:dyDescent="0.3">
      <c r="A259" s="2543"/>
      <c r="B259" s="2556"/>
      <c r="C259" s="793">
        <v>225</v>
      </c>
      <c r="D259" s="448"/>
      <c r="E259" s="1225"/>
    </row>
    <row r="260" spans="1:5" ht="20.45" hidden="1" customHeight="1" x14ac:dyDescent="0.3">
      <c r="A260" s="2543"/>
      <c r="B260" s="2556"/>
      <c r="C260" s="793">
        <v>226</v>
      </c>
      <c r="D260" s="448"/>
      <c r="E260" s="1224"/>
    </row>
    <row r="261" spans="1:5" ht="20.45" hidden="1" customHeight="1" x14ac:dyDescent="0.3">
      <c r="A261" s="2543"/>
      <c r="B261" s="2556"/>
      <c r="C261" s="793">
        <v>226</v>
      </c>
      <c r="D261" s="448"/>
      <c r="E261" s="1225"/>
    </row>
    <row r="262" spans="1:5" ht="20.45" hidden="1" customHeight="1" x14ac:dyDescent="0.3">
      <c r="A262" s="2543"/>
      <c r="B262" s="2556"/>
      <c r="C262" s="1201">
        <v>310</v>
      </c>
      <c r="D262" s="1202"/>
      <c r="E262" s="1224"/>
    </row>
    <row r="263" spans="1:5" ht="20.45" hidden="1" customHeight="1" x14ac:dyDescent="0.3">
      <c r="A263" s="2543"/>
      <c r="B263" s="2556"/>
      <c r="C263" s="1201">
        <v>310</v>
      </c>
      <c r="D263" s="1204"/>
      <c r="E263" s="1226"/>
    </row>
    <row r="264" spans="1:5" ht="20.45" hidden="1" customHeight="1" x14ac:dyDescent="0.3">
      <c r="A264" s="2543"/>
      <c r="B264" s="2556"/>
      <c r="C264" s="1201">
        <v>346</v>
      </c>
      <c r="D264" s="1204"/>
      <c r="E264" s="1226"/>
    </row>
    <row r="265" spans="1:5" ht="20.45" hidden="1" customHeight="1" x14ac:dyDescent="0.3">
      <c r="A265" s="2543"/>
      <c r="B265" s="2556"/>
      <c r="C265" s="1201"/>
      <c r="D265" s="448"/>
      <c r="E265" s="1228"/>
    </row>
    <row r="266" spans="1:5" ht="20.45" hidden="1" customHeight="1" x14ac:dyDescent="0.3">
      <c r="A266" s="2543"/>
      <c r="B266" s="2556"/>
      <c r="C266" s="1201"/>
      <c r="D266" s="448"/>
      <c r="E266" s="1228"/>
    </row>
    <row r="267" spans="1:5" ht="20.45" hidden="1" customHeight="1" x14ac:dyDescent="0.3">
      <c r="A267" s="2543"/>
      <c r="B267" s="2556"/>
      <c r="C267" s="1201"/>
      <c r="D267" s="448"/>
      <c r="E267" s="1228"/>
    </row>
    <row r="268" spans="1:5" ht="19.7" hidden="1" customHeight="1" x14ac:dyDescent="0.3">
      <c r="A268" s="2543"/>
      <c r="B268" s="2557"/>
      <c r="C268" s="1121"/>
      <c r="D268" s="1122">
        <f>SUM(D258:D267)</f>
        <v>0</v>
      </c>
      <c r="E268" s="1121"/>
    </row>
    <row r="269" spans="1:5" ht="19.899999999999999" customHeight="1" x14ac:dyDescent="0.25">
      <c r="A269" s="2543"/>
      <c r="B269" s="2546" t="s">
        <v>922</v>
      </c>
      <c r="C269" s="2547"/>
      <c r="D269" s="1127">
        <f>D220+D232+D244+D256+D268</f>
        <v>0</v>
      </c>
      <c r="E269" s="1128"/>
    </row>
    <row r="270" spans="1:5" ht="20.45" customHeight="1" x14ac:dyDescent="0.3">
      <c r="A270" s="2561" t="s">
        <v>494</v>
      </c>
      <c r="B270" s="2562"/>
      <c r="C270" s="2563"/>
      <c r="D270" s="1131">
        <f>D208+D269</f>
        <v>0</v>
      </c>
      <c r="E270" s="522"/>
    </row>
    <row r="271" spans="1:5" ht="9.1999999999999993" customHeight="1" x14ac:dyDescent="0.25">
      <c r="A271"/>
      <c r="B271"/>
      <c r="C271"/>
      <c r="D271"/>
      <c r="E271"/>
    </row>
    <row r="272" spans="1:5" ht="22.7" customHeight="1" x14ac:dyDescent="0.3">
      <c r="A272" s="2581" t="s">
        <v>656</v>
      </c>
      <c r="B272" s="2582"/>
      <c r="C272" s="2583"/>
      <c r="D272" s="1132">
        <f>D98+D157+D270</f>
        <v>0</v>
      </c>
      <c r="E272" s="462"/>
    </row>
    <row r="273" spans="1:8" ht="12.2" customHeight="1" x14ac:dyDescent="0.25"/>
    <row r="274" spans="1:8" ht="21.4" customHeight="1" x14ac:dyDescent="0.3">
      <c r="A274" s="2564" t="s">
        <v>528</v>
      </c>
      <c r="B274" s="2564"/>
      <c r="C274" s="2564"/>
      <c r="D274" s="538"/>
      <c r="E274" s="762" t="str">
        <f>'ПЕЧАТЬ ПЛАН'!G178</f>
        <v>А.А. Борисенко</v>
      </c>
    </row>
    <row r="275" spans="1:8" x14ac:dyDescent="0.25">
      <c r="E275" s="763"/>
    </row>
    <row r="276" spans="1:8" ht="32.1" hidden="1" customHeight="1" x14ac:dyDescent="0.3">
      <c r="A276" s="2564" t="s">
        <v>94</v>
      </c>
      <c r="B276" s="2564"/>
      <c r="C276" s="2564"/>
      <c r="D276" s="538"/>
      <c r="E276" s="762" t="str">
        <f>'[2]ПЕЧАТЬ ПЛАН'!N4</f>
        <v>Л.В. Решетько</v>
      </c>
      <c r="F276" s="646" t="s">
        <v>697</v>
      </c>
      <c r="G276" s="646"/>
      <c r="H276" s="856"/>
    </row>
    <row r="279" spans="1:8" ht="23.45" hidden="1" customHeight="1" x14ac:dyDescent="0.25">
      <c r="A279" s="445" t="s">
        <v>488</v>
      </c>
      <c r="B279" s="445" t="s">
        <v>176</v>
      </c>
      <c r="C279" s="445" t="s">
        <v>0</v>
      </c>
      <c r="D279" s="445" t="s">
        <v>211</v>
      </c>
      <c r="E279" s="445" t="s">
        <v>484</v>
      </c>
    </row>
    <row r="280" spans="1:8" ht="23.45" hidden="1" customHeight="1" x14ac:dyDescent="0.3">
      <c r="A280" s="453"/>
      <c r="B280" s="447">
        <v>112</v>
      </c>
      <c r="C280" s="447">
        <v>212</v>
      </c>
      <c r="D280" s="448"/>
      <c r="E280" s="446"/>
    </row>
    <row r="281" spans="1:8" ht="23.45" hidden="1" customHeight="1" x14ac:dyDescent="0.3">
      <c r="A281" s="2565"/>
      <c r="B281" s="2568">
        <v>851</v>
      </c>
      <c r="C281" s="447">
        <v>290</v>
      </c>
      <c r="D281" s="448"/>
      <c r="E281" s="446"/>
    </row>
    <row r="282" spans="1:8" ht="23.45" hidden="1" customHeight="1" x14ac:dyDescent="0.3">
      <c r="A282" s="2566"/>
      <c r="B282" s="2569"/>
      <c r="C282" s="447">
        <v>290</v>
      </c>
      <c r="D282" s="448"/>
      <c r="E282" s="446"/>
    </row>
    <row r="283" spans="1:8" ht="23.45" hidden="1" customHeight="1" x14ac:dyDescent="0.3">
      <c r="A283" s="2566"/>
      <c r="B283" s="2568">
        <v>852</v>
      </c>
      <c r="C283" s="447">
        <v>290</v>
      </c>
      <c r="D283" s="448"/>
      <c r="E283" s="446"/>
    </row>
    <row r="284" spans="1:8" ht="23.45" hidden="1" customHeight="1" x14ac:dyDescent="0.3">
      <c r="A284" s="2566"/>
      <c r="B284" s="2569"/>
      <c r="C284" s="447">
        <v>290</v>
      </c>
      <c r="D284" s="448"/>
      <c r="E284" s="446"/>
    </row>
    <row r="285" spans="1:8" ht="23.45" hidden="1" customHeight="1" x14ac:dyDescent="0.3">
      <c r="A285" s="2566"/>
      <c r="B285" s="2568">
        <v>853</v>
      </c>
      <c r="C285" s="447">
        <v>290</v>
      </c>
      <c r="D285" s="448"/>
      <c r="E285" s="446"/>
    </row>
    <row r="286" spans="1:8" ht="23.45" hidden="1" customHeight="1" x14ac:dyDescent="0.3">
      <c r="A286" s="2567"/>
      <c r="B286" s="2569"/>
      <c r="C286" s="447">
        <v>290</v>
      </c>
      <c r="D286" s="448"/>
      <c r="E286" s="446"/>
    </row>
    <row r="287" spans="1:8" ht="23.45" hidden="1" customHeight="1" x14ac:dyDescent="0.3">
      <c r="A287" s="2566"/>
      <c r="B287" s="2570">
        <v>244</v>
      </c>
      <c r="C287" s="447">
        <v>223</v>
      </c>
      <c r="D287" s="448"/>
      <c r="E287" s="446"/>
    </row>
    <row r="288" spans="1:8" ht="23.45" hidden="1" customHeight="1" x14ac:dyDescent="0.3">
      <c r="A288" s="2566"/>
      <c r="B288" s="2571"/>
      <c r="C288" s="447">
        <v>225</v>
      </c>
      <c r="D288" s="448"/>
      <c r="E288" s="446"/>
    </row>
    <row r="289" spans="1:6" ht="23.45" hidden="1" customHeight="1" x14ac:dyDescent="0.3">
      <c r="A289" s="2566"/>
      <c r="B289" s="2571"/>
      <c r="C289" s="447">
        <v>226</v>
      </c>
      <c r="D289" s="448"/>
      <c r="E289" s="446"/>
    </row>
    <row r="290" spans="1:6" ht="23.45" hidden="1" customHeight="1" x14ac:dyDescent="0.3">
      <c r="A290" s="2566"/>
      <c r="B290" s="2571"/>
      <c r="C290" s="447">
        <v>310</v>
      </c>
      <c r="D290" s="448"/>
      <c r="E290" s="446"/>
    </row>
    <row r="291" spans="1:6" ht="23.45" hidden="1" customHeight="1" x14ac:dyDescent="0.3">
      <c r="A291" s="2566"/>
      <c r="B291" s="2571"/>
      <c r="C291" s="447">
        <v>340</v>
      </c>
      <c r="D291" s="448"/>
      <c r="E291" s="446"/>
    </row>
    <row r="292" spans="1:6" ht="23.45" hidden="1" customHeight="1" x14ac:dyDescent="0.3">
      <c r="A292" s="2566"/>
      <c r="B292" s="2571"/>
      <c r="C292" s="447">
        <v>340</v>
      </c>
      <c r="D292" s="448"/>
      <c r="E292" s="446"/>
    </row>
    <row r="293" spans="1:6" ht="23.45" hidden="1" customHeight="1" x14ac:dyDescent="0.3">
      <c r="A293" s="2566"/>
      <c r="B293" s="2571"/>
      <c r="C293" s="447">
        <v>340</v>
      </c>
      <c r="D293" s="448"/>
      <c r="E293" s="446"/>
    </row>
    <row r="294" spans="1:6" ht="23.45" hidden="1" customHeight="1" thickBot="1" x14ac:dyDescent="0.35">
      <c r="A294" s="2567"/>
      <c r="B294" s="2572"/>
      <c r="C294" s="454">
        <v>340</v>
      </c>
      <c r="D294" s="448"/>
      <c r="E294" s="446"/>
    </row>
    <row r="295" spans="1:6" ht="23.45" hidden="1" customHeight="1" x14ac:dyDescent="0.3">
      <c r="A295" s="2573"/>
      <c r="B295" s="2574">
        <v>243</v>
      </c>
      <c r="C295" s="455">
        <v>225</v>
      </c>
      <c r="D295" s="456"/>
      <c r="E295" s="449"/>
    </row>
    <row r="296" spans="1:6" ht="23.45" hidden="1" customHeight="1" x14ac:dyDescent="0.3">
      <c r="A296" s="2573"/>
      <c r="B296" s="2574"/>
      <c r="C296" s="457">
        <v>225</v>
      </c>
      <c r="D296" s="456"/>
      <c r="E296" s="449"/>
    </row>
    <row r="297" spans="1:6" ht="23.45" hidden="1" customHeight="1" x14ac:dyDescent="0.3">
      <c r="A297" s="2573"/>
      <c r="B297" s="2574"/>
      <c r="C297" s="457">
        <v>225</v>
      </c>
      <c r="D297" s="456"/>
      <c r="E297" s="449"/>
    </row>
    <row r="298" spans="1:6" ht="23.45" hidden="1" customHeight="1" thickBot="1" x14ac:dyDescent="0.35">
      <c r="A298" s="2573"/>
      <c r="B298" s="2574"/>
      <c r="C298" s="458">
        <v>225</v>
      </c>
      <c r="D298" s="456"/>
      <c r="E298" s="449"/>
    </row>
    <row r="299" spans="1:6" ht="23.45" hidden="1" customHeight="1" x14ac:dyDescent="0.3">
      <c r="A299" s="2573"/>
      <c r="B299" s="2574"/>
      <c r="C299" s="455">
        <v>226</v>
      </c>
      <c r="D299" s="456"/>
      <c r="E299" s="449"/>
    </row>
    <row r="300" spans="1:6" ht="23.45" hidden="1" customHeight="1" x14ac:dyDescent="0.3">
      <c r="A300" s="2573"/>
      <c r="B300" s="2574"/>
      <c r="C300" s="457">
        <v>226</v>
      </c>
      <c r="D300" s="456"/>
      <c r="E300" s="449"/>
    </row>
    <row r="301" spans="1:6" ht="23.45" hidden="1" customHeight="1" x14ac:dyDescent="0.3">
      <c r="A301" s="2573"/>
      <c r="B301" s="2574"/>
      <c r="C301" s="457">
        <v>225</v>
      </c>
      <c r="D301" s="456"/>
      <c r="E301" s="449"/>
    </row>
    <row r="302" spans="1:6" ht="23.45" hidden="1" customHeight="1" thickBot="1" x14ac:dyDescent="0.35">
      <c r="A302" s="2573"/>
      <c r="B302" s="2574"/>
      <c r="C302" s="458">
        <v>225</v>
      </c>
      <c r="D302" s="456"/>
      <c r="E302" s="449"/>
      <c r="F302" s="47">
        <f>SUM(D295:D302)</f>
        <v>0</v>
      </c>
    </row>
    <row r="303" spans="1:6" ht="23.45" hidden="1" customHeight="1" x14ac:dyDescent="0.3">
      <c r="A303" s="2575" t="s">
        <v>495</v>
      </c>
      <c r="B303" s="2576"/>
      <c r="C303" s="2577"/>
      <c r="D303" s="450">
        <f>SUM(D280:D302)</f>
        <v>0</v>
      </c>
      <c r="E303" s="451"/>
    </row>
    <row r="304" spans="1:6" ht="23.45" hidden="1" customHeight="1" x14ac:dyDescent="0.3">
      <c r="A304" s="2578" t="s">
        <v>657</v>
      </c>
      <c r="B304" s="2579"/>
      <c r="C304" s="2580"/>
      <c r="D304" s="461">
        <f>D272+D303</f>
        <v>0</v>
      </c>
      <c r="E304" s="462"/>
    </row>
    <row r="305" spans="1:5" hidden="1" x14ac:dyDescent="0.25"/>
    <row r="306" spans="1:5" ht="18.75" hidden="1" x14ac:dyDescent="0.3">
      <c r="A306" s="2564" t="s">
        <v>528</v>
      </c>
      <c r="B306" s="2564"/>
      <c r="C306" s="2564"/>
      <c r="D306" s="538"/>
      <c r="E306" s="762" t="str">
        <f>'[2]ПЕЧАТЬ ПЛАН'!G174</f>
        <v>К.А. Скрипка</v>
      </c>
    </row>
    <row r="307" spans="1:5" hidden="1" x14ac:dyDescent="0.25">
      <c r="E307" s="763"/>
    </row>
    <row r="308" spans="1:5" ht="18.75" hidden="1" x14ac:dyDescent="0.3">
      <c r="A308" s="2564" t="s">
        <v>94</v>
      </c>
      <c r="B308" s="2564"/>
      <c r="C308" s="2564"/>
      <c r="D308" s="538"/>
      <c r="E308" s="762" t="str">
        <f>'[2]ПЕЧАТЬ ПЛАН'!N4</f>
        <v>Л.В. Решетько</v>
      </c>
    </row>
  </sheetData>
  <sheetProtection password="CA5A" sheet="1" objects="1" scenarios="1" formatCells="0" formatColumns="0" formatRows="0"/>
  <mergeCells count="67">
    <mergeCell ref="B83:B86"/>
    <mergeCell ref="A1:E1"/>
    <mergeCell ref="A2:E2"/>
    <mergeCell ref="B5:C5"/>
    <mergeCell ref="A8:A9"/>
    <mergeCell ref="A15:A36"/>
    <mergeCell ref="A37:C37"/>
    <mergeCell ref="A40:A41"/>
    <mergeCell ref="A44:A95"/>
    <mergeCell ref="B49:B65"/>
    <mergeCell ref="B66:B81"/>
    <mergeCell ref="B23:B36"/>
    <mergeCell ref="B16:B22"/>
    <mergeCell ref="B87:B89"/>
    <mergeCell ref="B90:B91"/>
    <mergeCell ref="A96:C96"/>
    <mergeCell ref="A97:C97"/>
    <mergeCell ref="A98:C98"/>
    <mergeCell ref="B109:B125"/>
    <mergeCell ref="B92:B93"/>
    <mergeCell ref="B94:B95"/>
    <mergeCell ref="A156:C156"/>
    <mergeCell ref="A101:A155"/>
    <mergeCell ref="C196:E196"/>
    <mergeCell ref="B197:B207"/>
    <mergeCell ref="C209:E209"/>
    <mergeCell ref="B173:B183"/>
    <mergeCell ref="C184:E184"/>
    <mergeCell ref="B185:B195"/>
    <mergeCell ref="B126:B141"/>
    <mergeCell ref="B147:B149"/>
    <mergeCell ref="B150:B151"/>
    <mergeCell ref="B152:B153"/>
    <mergeCell ref="B154:B155"/>
    <mergeCell ref="B143:B146"/>
    <mergeCell ref="B161:B171"/>
    <mergeCell ref="A157:C157"/>
    <mergeCell ref="A270:C270"/>
    <mergeCell ref="A308:C308"/>
    <mergeCell ref="A281:A286"/>
    <mergeCell ref="B281:B282"/>
    <mergeCell ref="B283:B284"/>
    <mergeCell ref="B285:B286"/>
    <mergeCell ref="A287:A294"/>
    <mergeCell ref="B287:B294"/>
    <mergeCell ref="A295:A302"/>
    <mergeCell ref="B295:B302"/>
    <mergeCell ref="A303:C303"/>
    <mergeCell ref="A304:C304"/>
    <mergeCell ref="A306:C306"/>
    <mergeCell ref="A272:C272"/>
    <mergeCell ref="A274:C274"/>
    <mergeCell ref="A276:C276"/>
    <mergeCell ref="B246:B256"/>
    <mergeCell ref="A160:A269"/>
    <mergeCell ref="B208:C208"/>
    <mergeCell ref="B269:C269"/>
    <mergeCell ref="C221:E221"/>
    <mergeCell ref="B222:B232"/>
    <mergeCell ref="C233:E233"/>
    <mergeCell ref="B234:B244"/>
    <mergeCell ref="C245:E245"/>
    <mergeCell ref="C172:E172"/>
    <mergeCell ref="C257:E257"/>
    <mergeCell ref="B258:B268"/>
    <mergeCell ref="C160:E160"/>
    <mergeCell ref="B210:B220"/>
  </mergeCells>
  <pageMargins left="0.39370078740157483" right="0.23622047244094491" top="0.39370078740157483" bottom="0.23622047244094491" header="0.31496062992125984" footer="0.19685039370078741"/>
  <pageSetup paperSize="9" scale="65" fitToHeight="8" orientation="portrait" r:id="rId1"/>
  <rowBreaks count="1" manualBreakCount="1">
    <brk id="157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FF"/>
  </sheetPr>
  <dimension ref="A1:U158"/>
  <sheetViews>
    <sheetView view="pageBreakPreview" topLeftCell="A11" zoomScale="70" zoomScaleSheetLayoutView="70" workbookViewId="0">
      <selection activeCell="M14" sqref="M14"/>
    </sheetView>
  </sheetViews>
  <sheetFormatPr defaultColWidth="8.85546875" defaultRowHeight="15" x14ac:dyDescent="0.25"/>
  <cols>
    <col min="1" max="1" width="29.42578125" style="48" customWidth="1"/>
    <col min="2" max="2" width="28" style="48" customWidth="1"/>
    <col min="3" max="3" width="8.28515625" style="48" customWidth="1"/>
    <col min="4" max="4" width="21" style="48" customWidth="1"/>
    <col min="5" max="5" width="20.7109375" style="48" customWidth="1"/>
    <col min="6" max="6" width="21.140625" style="48" customWidth="1"/>
    <col min="7" max="7" width="20.140625" style="48" customWidth="1"/>
    <col min="8" max="8" width="19" style="48" customWidth="1"/>
    <col min="9" max="9" width="13.85546875" style="48" customWidth="1"/>
    <col min="10" max="10" width="20.140625" style="48" customWidth="1"/>
    <col min="11" max="11" width="16.85546875" style="48" customWidth="1"/>
    <col min="12" max="12" width="15.7109375" style="48" customWidth="1"/>
    <col min="13" max="13" width="20.7109375" style="48" customWidth="1"/>
    <col min="14" max="15" width="21.140625" style="48" customWidth="1"/>
    <col min="16" max="16" width="19.85546875" style="48" customWidth="1"/>
    <col min="17" max="17" width="17.42578125" style="48" customWidth="1"/>
    <col min="18" max="18" width="11.7109375" style="48" customWidth="1"/>
    <col min="19" max="16384" width="8.85546875" style="48"/>
  </cols>
  <sheetData>
    <row r="1" spans="1:19" ht="27.6" customHeight="1" x14ac:dyDescent="0.25">
      <c r="A1" s="49"/>
      <c r="B1" s="2260" t="s">
        <v>414</v>
      </c>
      <c r="C1" s="2260"/>
      <c r="D1" s="2260"/>
      <c r="E1" s="2260"/>
      <c r="F1" s="2260"/>
      <c r="G1" s="2260"/>
      <c r="H1" s="2260"/>
      <c r="I1" s="2260"/>
      <c r="J1" s="2260"/>
    </row>
    <row r="2" spans="1:19" ht="9.75" customHeight="1" x14ac:dyDescent="0.35">
      <c r="A2" s="49"/>
      <c r="B2" s="228"/>
      <c r="C2" s="228"/>
      <c r="D2" s="229"/>
      <c r="E2" s="229"/>
      <c r="F2" s="500"/>
      <c r="G2" s="230"/>
      <c r="H2" s="228"/>
      <c r="I2" s="228"/>
      <c r="J2" s="228"/>
      <c r="K2" s="49"/>
    </row>
    <row r="3" spans="1:19" ht="31.15" customHeight="1" x14ac:dyDescent="0.35">
      <c r="A3" s="2272" t="str">
        <f>'КФО 4'!A7:I7</f>
        <v>Муниципальное автономное дошкольное образовательное учреждение "Детский сад № 6" г. Уссурийска УГО ПК</v>
      </c>
      <c r="B3" s="2272"/>
      <c r="C3" s="2272"/>
      <c r="D3" s="2272"/>
      <c r="E3" s="2272"/>
      <c r="F3" s="2272"/>
      <c r="G3" s="2272"/>
      <c r="H3" s="2272"/>
      <c r="I3" s="2272"/>
      <c r="J3" s="2272"/>
      <c r="K3" s="2272"/>
    </row>
    <row r="4" spans="1:19" ht="15.6" customHeight="1" x14ac:dyDescent="0.25">
      <c r="A4" s="49"/>
      <c r="B4" s="2265" t="s">
        <v>169</v>
      </c>
      <c r="C4" s="2265"/>
      <c r="D4" s="2265"/>
      <c r="E4" s="2265"/>
      <c r="F4" s="2265"/>
      <c r="G4" s="2265"/>
      <c r="H4" s="2265"/>
      <c r="I4" s="2265"/>
      <c r="J4" s="2265"/>
      <c r="K4" s="49"/>
    </row>
    <row r="5" spans="1:19" ht="15.95" customHeight="1" x14ac:dyDescent="0.25">
      <c r="A5" s="49"/>
      <c r="B5" s="37"/>
      <c r="C5" s="40"/>
      <c r="D5" s="40"/>
      <c r="E5" s="40"/>
      <c r="F5" s="40"/>
      <c r="G5" s="40"/>
      <c r="H5" s="40"/>
      <c r="I5" s="40"/>
      <c r="J5" s="40"/>
      <c r="K5" s="49"/>
    </row>
    <row r="6" spans="1:19" ht="21.95" customHeight="1" x14ac:dyDescent="0.35">
      <c r="A6" s="49"/>
      <c r="B6" s="2270" t="s">
        <v>527</v>
      </c>
      <c r="C6" s="2270"/>
      <c r="D6" s="2270"/>
      <c r="E6" s="501" t="s">
        <v>479</v>
      </c>
      <c r="F6" s="2271" t="e">
        <f>'ПЕЧАТЬ ПЛАН'!#REF!</f>
        <v>#REF!</v>
      </c>
      <c r="G6" s="2271"/>
      <c r="H6" s="502" t="e">
        <f>'ПЕЧАТЬ ПЛАН'!#REF!</f>
        <v>#REF!</v>
      </c>
      <c r="I6" s="40"/>
      <c r="J6" s="1470" t="s">
        <v>1103</v>
      </c>
      <c r="K6" s="49"/>
      <c r="M6" s="1236">
        <v>45804</v>
      </c>
    </row>
    <row r="7" spans="1:19" ht="15" hidden="1" customHeight="1" x14ac:dyDescent="0.25">
      <c r="A7" s="49"/>
      <c r="B7" s="49"/>
      <c r="C7" s="49"/>
      <c r="D7" s="50"/>
      <c r="E7" s="42"/>
      <c r="F7" s="42"/>
      <c r="G7" s="42"/>
      <c r="H7" s="49"/>
      <c r="I7" s="49"/>
      <c r="J7" s="49"/>
      <c r="K7" s="49"/>
    </row>
    <row r="8" spans="1:19" ht="9.1999999999999993" customHeight="1" x14ac:dyDescent="0.25">
      <c r="A8" s="49"/>
      <c r="B8" s="49"/>
      <c r="C8" s="49"/>
      <c r="D8" s="54"/>
      <c r="E8" s="54"/>
      <c r="F8" s="54"/>
      <c r="G8" s="54"/>
      <c r="H8" s="54"/>
      <c r="I8" s="49"/>
      <c r="J8" s="49"/>
      <c r="K8" s="49"/>
    </row>
    <row r="9" spans="1:19" ht="15" customHeight="1" x14ac:dyDescent="0.25">
      <c r="A9" s="2266" t="s">
        <v>273</v>
      </c>
      <c r="B9" s="2266"/>
      <c r="C9" s="2261" t="s">
        <v>343</v>
      </c>
      <c r="D9" s="2263" t="s">
        <v>342</v>
      </c>
      <c r="E9" s="2263"/>
      <c r="F9" s="2263"/>
      <c r="G9" s="2263"/>
      <c r="H9" s="2263"/>
      <c r="I9" s="2263"/>
      <c r="J9" s="2263"/>
      <c r="K9" s="2263"/>
    </row>
    <row r="10" spans="1:19" ht="15" customHeight="1" x14ac:dyDescent="0.25">
      <c r="A10" s="2266"/>
      <c r="B10" s="2266"/>
      <c r="C10" s="2261"/>
      <c r="D10" s="1461"/>
      <c r="E10" s="2267" t="s">
        <v>340</v>
      </c>
      <c r="F10" s="2263" t="s">
        <v>339</v>
      </c>
      <c r="G10" s="2263"/>
      <c r="H10" s="2263"/>
      <c r="I10" s="2263"/>
      <c r="J10" s="2263"/>
      <c r="K10" s="2263"/>
    </row>
    <row r="11" spans="1:19" ht="68.099999999999994" customHeight="1" x14ac:dyDescent="0.25">
      <c r="A11" s="2266"/>
      <c r="B11" s="2266"/>
      <c r="C11" s="2261"/>
      <c r="D11" s="1462" t="s">
        <v>341</v>
      </c>
      <c r="E11" s="2268"/>
      <c r="F11" s="2262" t="s">
        <v>701</v>
      </c>
      <c r="G11" s="2262"/>
      <c r="H11" s="2264" t="s">
        <v>338</v>
      </c>
      <c r="I11" s="2261" t="s">
        <v>337</v>
      </c>
      <c r="J11" s="2261" t="s">
        <v>336</v>
      </c>
      <c r="K11" s="2261"/>
    </row>
    <row r="12" spans="1:19" ht="33.4" customHeight="1" x14ac:dyDescent="0.25">
      <c r="A12" s="2266"/>
      <c r="B12" s="2266"/>
      <c r="C12" s="2261"/>
      <c r="D12" s="1463">
        <f>'КФО 4'!I14</f>
        <v>2027</v>
      </c>
      <c r="E12" s="2269"/>
      <c r="F12" s="312" t="s">
        <v>163</v>
      </c>
      <c r="G12" s="312" t="s">
        <v>164</v>
      </c>
      <c r="H12" s="2264"/>
      <c r="I12" s="2261"/>
      <c r="J12" s="313" t="s">
        <v>335</v>
      </c>
      <c r="K12" s="314" t="s">
        <v>334</v>
      </c>
      <c r="L12" s="1037" t="s">
        <v>846</v>
      </c>
      <c r="M12" s="1037"/>
      <c r="N12" s="1036"/>
      <c r="O12"/>
    </row>
    <row r="13" spans="1:19" ht="17.850000000000001" customHeight="1" thickBot="1" x14ac:dyDescent="0.3">
      <c r="A13" s="2294">
        <v>1</v>
      </c>
      <c r="B13" s="2295"/>
      <c r="C13" s="765">
        <v>2</v>
      </c>
      <c r="D13" s="222">
        <v>3</v>
      </c>
      <c r="E13" s="765">
        <v>4</v>
      </c>
      <c r="F13" s="222">
        <v>5</v>
      </c>
      <c r="G13" s="765">
        <v>6</v>
      </c>
      <c r="H13" s="222">
        <v>7</v>
      </c>
      <c r="I13" s="765">
        <v>8</v>
      </c>
      <c r="J13" s="222">
        <v>9</v>
      </c>
      <c r="K13" s="765">
        <v>10</v>
      </c>
      <c r="M13" s="250" t="s">
        <v>333</v>
      </c>
      <c r="N13" s="2274" t="s">
        <v>332</v>
      </c>
      <c r="O13" s="871" t="s">
        <v>863</v>
      </c>
      <c r="P13" s="871" t="s">
        <v>864</v>
      </c>
      <c r="Q13"/>
      <c r="R13"/>
    </row>
    <row r="14" spans="1:19" ht="30" customHeight="1" x14ac:dyDescent="0.25">
      <c r="A14" s="2288" t="s">
        <v>635</v>
      </c>
      <c r="B14" s="2289"/>
      <c r="C14" s="771"/>
      <c r="D14" s="772">
        <f>D15+D16+D17+D18</f>
        <v>46677141.950000003</v>
      </c>
      <c r="E14" s="772">
        <f t="shared" ref="E14:I14" si="0">E15+E16+E17+E18</f>
        <v>29236022.949999999</v>
      </c>
      <c r="F14" s="772">
        <f t="shared" si="0"/>
        <v>29236022.949999999</v>
      </c>
      <c r="G14" s="772">
        <f t="shared" si="0"/>
        <v>0</v>
      </c>
      <c r="H14" s="772">
        <f t="shared" si="0"/>
        <v>0</v>
      </c>
      <c r="I14" s="772">
        <f t="shared" si="0"/>
        <v>0</v>
      </c>
      <c r="J14" s="772">
        <f>J18</f>
        <v>17441119</v>
      </c>
      <c r="K14" s="773">
        <f>K18</f>
        <v>0</v>
      </c>
      <c r="L14" s="254">
        <f>J14-'КФО 2'!I955</f>
        <v>0</v>
      </c>
      <c r="M14" s="268">
        <f>(D14+D26)-D27</f>
        <v>0</v>
      </c>
      <c r="N14" s="2274"/>
      <c r="O14" s="872">
        <f>F14+G14+H14</f>
        <v>29236022.949999999</v>
      </c>
      <c r="P14" s="873">
        <f>F14+G14+J14</f>
        <v>46677141.950000003</v>
      </c>
      <c r="Q14" s="251"/>
      <c r="R14" s="251"/>
      <c r="S14" s="217"/>
    </row>
    <row r="15" spans="1:19" ht="25.15" customHeight="1" x14ac:dyDescent="0.25">
      <c r="A15" s="2296" t="s">
        <v>347</v>
      </c>
      <c r="B15" s="2297"/>
      <c r="C15" s="327">
        <v>120</v>
      </c>
      <c r="D15" s="240">
        <f>E15+H15+I15+J15</f>
        <v>29236022.949999999</v>
      </c>
      <c r="E15" s="233">
        <f>F15+G15</f>
        <v>29236022.949999999</v>
      </c>
      <c r="F15" s="233">
        <f>F27</f>
        <v>29236022.949999999</v>
      </c>
      <c r="G15" s="233">
        <f>G27</f>
        <v>0</v>
      </c>
      <c r="H15" s="233"/>
      <c r="I15" s="288"/>
      <c r="J15" s="233"/>
      <c r="K15" s="774"/>
      <c r="M15" s="252"/>
      <c r="N15" s="253"/>
      <c r="O15"/>
      <c r="P15" s="251"/>
      <c r="Q15" s="251"/>
      <c r="R15" s="251"/>
      <c r="S15" s="217"/>
    </row>
    <row r="16" spans="1:19" ht="25.15" customHeight="1" x14ac:dyDescent="0.25">
      <c r="A16" s="2290" t="s">
        <v>348</v>
      </c>
      <c r="B16" s="2291"/>
      <c r="C16" s="331">
        <v>150</v>
      </c>
      <c r="D16" s="232">
        <f>E16+H16+I16+J16</f>
        <v>0</v>
      </c>
      <c r="E16" s="233">
        <f>F16+G16</f>
        <v>0</v>
      </c>
      <c r="F16" s="232"/>
      <c r="G16" s="232"/>
      <c r="H16" s="233">
        <f>H27</f>
        <v>0</v>
      </c>
      <c r="I16" s="232"/>
      <c r="J16" s="233"/>
      <c r="K16" s="775"/>
      <c r="M16" s="2240" t="s">
        <v>330</v>
      </c>
      <c r="N16" s="2232" t="s">
        <v>329</v>
      </c>
      <c r="O16" s="2232" t="s">
        <v>328</v>
      </c>
      <c r="P16" s="2233" t="s">
        <v>327</v>
      </c>
      <c r="Q16" s="2234" t="s">
        <v>326</v>
      </c>
      <c r="R16" s="2240" t="s">
        <v>325</v>
      </c>
    </row>
    <row r="17" spans="1:21" ht="25.15" hidden="1" customHeight="1" x14ac:dyDescent="0.25">
      <c r="A17" s="2290"/>
      <c r="B17" s="2291"/>
      <c r="C17" s="331"/>
      <c r="D17" s="232">
        <f>E17+H17+I17+J17</f>
        <v>0</v>
      </c>
      <c r="E17" s="233"/>
      <c r="F17" s="232"/>
      <c r="G17" s="232"/>
      <c r="H17" s="233"/>
      <c r="I17" s="232"/>
      <c r="J17" s="233"/>
      <c r="K17" s="775"/>
      <c r="M17" s="2240"/>
      <c r="N17" s="2232"/>
      <c r="O17" s="2232"/>
      <c r="P17" s="2233"/>
      <c r="Q17" s="2234"/>
      <c r="R17" s="2240"/>
    </row>
    <row r="18" spans="1:21" ht="25.15" customHeight="1" x14ac:dyDescent="0.25">
      <c r="A18" s="2292" t="s">
        <v>324</v>
      </c>
      <c r="B18" s="2293"/>
      <c r="C18" s="328">
        <v>160</v>
      </c>
      <c r="D18" s="236">
        <f>SUM(D19:D25)</f>
        <v>17441119</v>
      </c>
      <c r="E18" s="236">
        <f t="shared" ref="E18:K18" si="1">SUM(E19:E25)</f>
        <v>0</v>
      </c>
      <c r="F18" s="236">
        <f t="shared" si="1"/>
        <v>0</v>
      </c>
      <c r="G18" s="236">
        <f t="shared" si="1"/>
        <v>0</v>
      </c>
      <c r="H18" s="236">
        <f t="shared" si="1"/>
        <v>0</v>
      </c>
      <c r="I18" s="236">
        <f>SUM(I19:I25)</f>
        <v>0</v>
      </c>
      <c r="J18" s="236">
        <f>SUM(J19:J25)</f>
        <v>17441119</v>
      </c>
      <c r="K18" s="776">
        <f t="shared" si="1"/>
        <v>0</v>
      </c>
      <c r="L18" s="254">
        <f>J18-'КФО 2'!I955</f>
        <v>0</v>
      </c>
      <c r="M18" s="2240"/>
      <c r="N18" s="2240"/>
      <c r="O18" s="2232"/>
      <c r="P18" s="2233"/>
      <c r="Q18" s="2234"/>
      <c r="R18" s="2240"/>
    </row>
    <row r="19" spans="1:21" ht="25.15" customHeight="1" x14ac:dyDescent="0.25">
      <c r="A19" s="2246" t="s">
        <v>323</v>
      </c>
      <c r="B19" s="2247"/>
      <c r="C19" s="328">
        <v>130</v>
      </c>
      <c r="D19" s="240">
        <f t="shared" ref="D19:D26" si="2">E19+H19+I19+J19</f>
        <v>8041370</v>
      </c>
      <c r="E19" s="233">
        <f>F19+G19</f>
        <v>0</v>
      </c>
      <c r="F19" s="232"/>
      <c r="G19" s="232"/>
      <c r="H19" s="232"/>
      <c r="I19" s="232"/>
      <c r="J19" s="240">
        <f>J64</f>
        <v>8041370</v>
      </c>
      <c r="K19" s="777"/>
      <c r="M19" s="267">
        <f t="shared" ref="M19:R19" si="3">(F14+F26)-F27</f>
        <v>0</v>
      </c>
      <c r="N19" s="267">
        <f t="shared" si="3"/>
        <v>0</v>
      </c>
      <c r="O19" s="267">
        <f t="shared" si="3"/>
        <v>0</v>
      </c>
      <c r="P19" s="267">
        <f t="shared" si="3"/>
        <v>0</v>
      </c>
      <c r="Q19" s="267">
        <f t="shared" si="3"/>
        <v>0</v>
      </c>
      <c r="R19" s="267">
        <f t="shared" si="3"/>
        <v>0</v>
      </c>
    </row>
    <row r="20" spans="1:21" ht="25.15" customHeight="1" x14ac:dyDescent="0.3">
      <c r="A20" s="2246" t="s">
        <v>322</v>
      </c>
      <c r="B20" s="2247"/>
      <c r="C20" s="328">
        <v>130</v>
      </c>
      <c r="D20" s="240">
        <f t="shared" si="2"/>
        <v>9399749</v>
      </c>
      <c r="E20" s="233">
        <f>F20+G20</f>
        <v>0</v>
      </c>
      <c r="F20" s="232"/>
      <c r="G20" s="232"/>
      <c r="H20" s="232"/>
      <c r="I20" s="232"/>
      <c r="J20" s="317">
        <f>J27-J19</f>
        <v>9399749</v>
      </c>
      <c r="K20" s="777"/>
      <c r="M20" s="2235" t="s">
        <v>321</v>
      </c>
      <c r="N20" s="2236"/>
      <c r="O20" s="2236"/>
      <c r="P20" s="2236"/>
      <c r="Q20" s="2236"/>
      <c r="R20" s="2237"/>
    </row>
    <row r="21" spans="1:21" ht="25.15" customHeight="1" x14ac:dyDescent="0.25">
      <c r="A21" s="2248" t="s">
        <v>320</v>
      </c>
      <c r="B21" s="2249"/>
      <c r="C21" s="328">
        <v>150</v>
      </c>
      <c r="D21" s="285">
        <f t="shared" si="2"/>
        <v>0</v>
      </c>
      <c r="E21" s="285">
        <f t="shared" ref="E21:E25" si="4">F21+G21</f>
        <v>0</v>
      </c>
      <c r="F21" s="285"/>
      <c r="G21" s="285"/>
      <c r="H21" s="285"/>
      <c r="I21" s="285"/>
      <c r="J21" s="318"/>
      <c r="K21" s="1143"/>
      <c r="L21" s="2241">
        <f>D21+D22+D23+D24+D25</f>
        <v>0</v>
      </c>
    </row>
    <row r="22" spans="1:21" ht="45.6" customHeight="1" x14ac:dyDescent="0.25">
      <c r="A22" s="2250" t="s">
        <v>331</v>
      </c>
      <c r="B22" s="2251"/>
      <c r="C22" s="328">
        <v>140</v>
      </c>
      <c r="D22" s="278">
        <f t="shared" si="2"/>
        <v>0</v>
      </c>
      <c r="E22" s="278">
        <f t="shared" si="4"/>
        <v>0</v>
      </c>
      <c r="F22" s="319"/>
      <c r="G22" s="319"/>
      <c r="H22" s="319"/>
      <c r="I22" s="319"/>
      <c r="J22" s="319"/>
      <c r="K22" s="1144"/>
      <c r="L22" s="2242"/>
      <c r="M22" s="764" t="s">
        <v>537</v>
      </c>
      <c r="N22" s="764"/>
      <c r="O22"/>
    </row>
    <row r="23" spans="1:21" ht="25.15" customHeight="1" x14ac:dyDescent="0.25">
      <c r="A23" s="2252" t="s">
        <v>370</v>
      </c>
      <c r="B23" s="2253"/>
      <c r="C23" s="328">
        <v>440</v>
      </c>
      <c r="D23" s="278">
        <f t="shared" si="2"/>
        <v>0</v>
      </c>
      <c r="E23" s="278">
        <f t="shared" si="4"/>
        <v>0</v>
      </c>
      <c r="F23" s="220"/>
      <c r="G23" s="319"/>
      <c r="H23" s="319"/>
      <c r="I23" s="319"/>
      <c r="J23" s="319"/>
      <c r="K23" s="1144"/>
      <c r="L23" s="2242"/>
      <c r="M23" s="81"/>
      <c r="N23" s="81"/>
      <c r="O23" s="81"/>
      <c r="P23" s="81"/>
      <c r="Q23" s="81"/>
      <c r="R23" s="81"/>
      <c r="S23" s="81"/>
      <c r="T23" s="81"/>
    </row>
    <row r="24" spans="1:21" ht="42.6" customHeight="1" x14ac:dyDescent="0.25">
      <c r="A24" s="2254" t="s">
        <v>374</v>
      </c>
      <c r="B24" s="2255"/>
      <c r="C24" s="328">
        <v>130</v>
      </c>
      <c r="D24" s="287">
        <f>E24+H24+I24+J24</f>
        <v>0</v>
      </c>
      <c r="E24" s="287">
        <f t="shared" si="4"/>
        <v>0</v>
      </c>
      <c r="F24" s="320"/>
      <c r="G24" s="320"/>
      <c r="H24" s="320"/>
      <c r="I24" s="320"/>
      <c r="J24" s="320"/>
      <c r="K24" s="1145"/>
      <c r="L24" s="2242"/>
      <c r="M24" s="1147"/>
      <c r="N24" s="1147"/>
      <c r="O24" s="1147"/>
      <c r="P24" s="1147"/>
      <c r="Q24" s="1148"/>
      <c r="R24" s="1148"/>
      <c r="S24" s="1148"/>
      <c r="T24" s="1149"/>
      <c r="U24" s="1038"/>
    </row>
    <row r="25" spans="1:21" ht="25.15" customHeight="1" thickBot="1" x14ac:dyDescent="0.3">
      <c r="A25" s="2256" t="s">
        <v>375</v>
      </c>
      <c r="B25" s="2257"/>
      <c r="C25" s="778">
        <v>150</v>
      </c>
      <c r="D25" s="779">
        <f t="shared" si="2"/>
        <v>0</v>
      </c>
      <c r="E25" s="779">
        <f t="shared" si="4"/>
        <v>0</v>
      </c>
      <c r="F25" s="780"/>
      <c r="G25" s="780"/>
      <c r="H25" s="780"/>
      <c r="I25" s="780"/>
      <c r="J25" s="780"/>
      <c r="K25" s="1146"/>
      <c r="L25" s="2243"/>
      <c r="M25" s="1147"/>
      <c r="N25" s="1147"/>
      <c r="O25" s="1147"/>
      <c r="P25" s="1147"/>
      <c r="Q25" s="1148"/>
      <c r="R25" s="1148"/>
      <c r="S25" s="1148"/>
      <c r="T25" s="1149"/>
      <c r="U25" s="1038"/>
    </row>
    <row r="26" spans="1:21" ht="41.45" customHeight="1" x14ac:dyDescent="0.25">
      <c r="A26" s="2244" t="s">
        <v>319</v>
      </c>
      <c r="B26" s="2245"/>
      <c r="C26" s="766"/>
      <c r="D26" s="767">
        <f t="shared" si="2"/>
        <v>0</v>
      </c>
      <c r="E26" s="767">
        <f>F26+G26</f>
        <v>0</v>
      </c>
      <c r="F26" s="768"/>
      <c r="G26" s="768"/>
      <c r="H26" s="768"/>
      <c r="I26" s="769"/>
      <c r="J26" s="769"/>
      <c r="K26" s="770"/>
      <c r="M26" s="1056" t="s">
        <v>865</v>
      </c>
      <c r="N26" s="1056" t="s">
        <v>866</v>
      </c>
    </row>
    <row r="27" spans="1:21" ht="30" customHeight="1" x14ac:dyDescent="0.25">
      <c r="A27" s="2238" t="s">
        <v>513</v>
      </c>
      <c r="B27" s="2239"/>
      <c r="C27" s="241"/>
      <c r="D27" s="231">
        <f t="shared" ref="D27:K27" si="5">D28+D40+D47</f>
        <v>46677141.950000003</v>
      </c>
      <c r="E27" s="231">
        <f t="shared" si="5"/>
        <v>29236022.949999999</v>
      </c>
      <c r="F27" s="231">
        <f t="shared" si="5"/>
        <v>29236022.949999999</v>
      </c>
      <c r="G27" s="231">
        <f t="shared" si="5"/>
        <v>0</v>
      </c>
      <c r="H27" s="231">
        <f t="shared" si="5"/>
        <v>0</v>
      </c>
      <c r="I27" s="231">
        <f t="shared" si="5"/>
        <v>0</v>
      </c>
      <c r="J27" s="231">
        <f t="shared" si="5"/>
        <v>17441119</v>
      </c>
      <c r="K27" s="231">
        <f t="shared" si="5"/>
        <v>0</v>
      </c>
      <c r="L27" s="269">
        <f>D27-ПРОВЕРКА!I38</f>
        <v>0</v>
      </c>
      <c r="M27" s="872">
        <f>F27+G27+J27</f>
        <v>46677141.950000003</v>
      </c>
      <c r="N27" s="872">
        <f>F27+G27+H27</f>
        <v>29236022.949999999</v>
      </c>
    </row>
    <row r="28" spans="1:21" ht="25.15" customHeight="1" x14ac:dyDescent="0.25">
      <c r="A28" s="2284" t="s">
        <v>318</v>
      </c>
      <c r="B28" s="2285"/>
      <c r="C28" s="243"/>
      <c r="D28" s="235">
        <f t="shared" ref="D28:K28" si="6">D30+D31+D32</f>
        <v>18471577.039999999</v>
      </c>
      <c r="E28" s="235">
        <f t="shared" si="6"/>
        <v>11632770.039999999</v>
      </c>
      <c r="F28" s="235">
        <f>F30+F31+F32</f>
        <v>11632770.039999999</v>
      </c>
      <c r="G28" s="235">
        <f t="shared" si="6"/>
        <v>0</v>
      </c>
      <c r="H28" s="235">
        <f t="shared" si="6"/>
        <v>0</v>
      </c>
      <c r="I28" s="235">
        <f t="shared" si="6"/>
        <v>0</v>
      </c>
      <c r="J28" s="235">
        <f t="shared" si="6"/>
        <v>6838807</v>
      </c>
      <c r="K28" s="244">
        <f t="shared" si="6"/>
        <v>0</v>
      </c>
      <c r="L28" s="392">
        <f>D28-'ПЕЧАТЬ ПЛАН'!L46-'ПЕЧАТЬ ПЛАН'!L53</f>
        <v>0</v>
      </c>
    </row>
    <row r="29" spans="1:21" ht="25.15" customHeight="1" x14ac:dyDescent="0.25">
      <c r="A29" s="2258" t="s">
        <v>536</v>
      </c>
      <c r="B29" s="2259"/>
      <c r="C29" s="531"/>
      <c r="D29" s="236">
        <f>E29+H29+I29+J29</f>
        <v>18471577.039999999</v>
      </c>
      <c r="E29" s="236">
        <f>F29+G29</f>
        <v>11632770.039999999</v>
      </c>
      <c r="F29" s="236">
        <f>F30+F31</f>
        <v>11632770.039999999</v>
      </c>
      <c r="G29" s="236">
        <f t="shared" ref="G29:I29" si="7">G30+G31</f>
        <v>0</v>
      </c>
      <c r="H29" s="236">
        <f t="shared" si="7"/>
        <v>0</v>
      </c>
      <c r="I29" s="236">
        <f t="shared" si="7"/>
        <v>0</v>
      </c>
      <c r="J29" s="236">
        <f>J30+J31</f>
        <v>6838807</v>
      </c>
      <c r="K29" s="245"/>
      <c r="L29" s="392"/>
      <c r="M29" s="256">
        <v>211</v>
      </c>
      <c r="N29" s="256">
        <v>213</v>
      </c>
      <c r="O29" s="256" t="s">
        <v>333</v>
      </c>
    </row>
    <row r="30" spans="1:21" ht="25.15" customHeight="1" x14ac:dyDescent="0.25">
      <c r="A30" s="2276" t="s">
        <v>100</v>
      </c>
      <c r="B30" s="2277"/>
      <c r="C30" s="332">
        <v>111</v>
      </c>
      <c r="D30" s="232">
        <f>E30+H30+I30+J30</f>
        <v>14187079.039999999</v>
      </c>
      <c r="E30" s="233">
        <f>F30+G30</f>
        <v>8934539.0399999991</v>
      </c>
      <c r="F30" s="232">
        <f>'КФО 4'!I15</f>
        <v>8934539.0399999991</v>
      </c>
      <c r="G30" s="232">
        <f>'КФО 4'!I16</f>
        <v>0</v>
      </c>
      <c r="H30" s="232">
        <f>'КФО 5'!I16</f>
        <v>0</v>
      </c>
      <c r="I30" s="325"/>
      <c r="J30" s="865">
        <f>'КФО 2'!I15</f>
        <v>5252540</v>
      </c>
      <c r="K30" s="326"/>
      <c r="L30" s="857" t="s">
        <v>688</v>
      </c>
      <c r="M30" s="858">
        <f>F30</f>
        <v>8934539.0399999991</v>
      </c>
      <c r="N30" s="807">
        <f>F31</f>
        <v>2698231</v>
      </c>
      <c r="O30" s="859">
        <f>M30+N30</f>
        <v>11632770.039999999</v>
      </c>
    </row>
    <row r="31" spans="1:21" ht="25.15" customHeight="1" x14ac:dyDescent="0.25">
      <c r="A31" s="2276" t="s">
        <v>317</v>
      </c>
      <c r="B31" s="2277"/>
      <c r="C31" s="332">
        <v>119</v>
      </c>
      <c r="D31" s="232">
        <f>E31+H31+I31+J31</f>
        <v>4284498</v>
      </c>
      <c r="E31" s="233">
        <f>F31+G31</f>
        <v>2698231</v>
      </c>
      <c r="F31" s="232">
        <f>'КФО 4'!I23</f>
        <v>2698231</v>
      </c>
      <c r="G31" s="232">
        <f>'КФО 4'!I24</f>
        <v>0</v>
      </c>
      <c r="H31" s="232">
        <f>'КФО 5'!I23</f>
        <v>0</v>
      </c>
      <c r="I31" s="325"/>
      <c r="J31" s="865">
        <f>'КФО 2'!I22</f>
        <v>1586267</v>
      </c>
      <c r="K31" s="326"/>
      <c r="L31" s="857" t="s">
        <v>698</v>
      </c>
      <c r="M31" s="858">
        <f>G30</f>
        <v>0</v>
      </c>
      <c r="N31" s="858">
        <f>G31</f>
        <v>0</v>
      </c>
      <c r="O31" s="859">
        <f t="shared" ref="O31:O32" si="8">M31+N31</f>
        <v>0</v>
      </c>
    </row>
    <row r="32" spans="1:21" ht="25.15" customHeight="1" x14ac:dyDescent="0.25">
      <c r="A32" s="2286" t="s">
        <v>316</v>
      </c>
      <c r="B32" s="2287"/>
      <c r="C32" s="333"/>
      <c r="D32" s="245">
        <f t="shared" ref="D32:I32" si="9">SUM(D33:D39)</f>
        <v>0</v>
      </c>
      <c r="E32" s="245">
        <f>SUM(E33:E39)</f>
        <v>0</v>
      </c>
      <c r="F32" s="245">
        <f t="shared" si="9"/>
        <v>0</v>
      </c>
      <c r="G32" s="245">
        <f t="shared" si="9"/>
        <v>0</v>
      </c>
      <c r="H32" s="245">
        <f>SUM(I33:I39)</f>
        <v>0</v>
      </c>
      <c r="I32" s="245">
        <f t="shared" si="9"/>
        <v>0</v>
      </c>
      <c r="J32" s="245">
        <f>SUM(J33:J39)</f>
        <v>0</v>
      </c>
      <c r="K32" s="245">
        <f>SUM(K33:K39)</f>
        <v>0</v>
      </c>
      <c r="L32" s="860" t="s">
        <v>699</v>
      </c>
      <c r="M32" s="807">
        <f>J30</f>
        <v>5252540</v>
      </c>
      <c r="N32" s="807">
        <f>J31</f>
        <v>1586267</v>
      </c>
      <c r="O32" s="859">
        <f t="shared" si="8"/>
        <v>6838807</v>
      </c>
    </row>
    <row r="33" spans="1:13" ht="25.15" customHeight="1" x14ac:dyDescent="0.25">
      <c r="A33" s="2220" t="s">
        <v>315</v>
      </c>
      <c r="B33" s="2221"/>
      <c r="C33" s="332">
        <v>112</v>
      </c>
      <c r="D33" s="232">
        <f t="shared" ref="D33:D37" si="10">E33+H33+I33+J33</f>
        <v>0</v>
      </c>
      <c r="E33" s="233">
        <f>F33+G33</f>
        <v>0</v>
      </c>
      <c r="F33" s="232">
        <f>'КФО 4'!I32</f>
        <v>0</v>
      </c>
      <c r="G33" s="232"/>
      <c r="H33" s="232">
        <f>'КФО 5'!I30</f>
        <v>0</v>
      </c>
      <c r="I33" s="325"/>
      <c r="J33" s="325">
        <f>'КФО 2'!I30</f>
        <v>0</v>
      </c>
      <c r="K33" s="321"/>
    </row>
    <row r="34" spans="1:13" ht="25.15" customHeight="1" x14ac:dyDescent="0.25">
      <c r="A34" s="2220" t="s">
        <v>314</v>
      </c>
      <c r="B34" s="2221"/>
      <c r="C34" s="332">
        <v>112</v>
      </c>
      <c r="D34" s="232">
        <f t="shared" si="10"/>
        <v>0</v>
      </c>
      <c r="E34" s="233">
        <f t="shared" ref="E34:E37" si="11">F34+G34</f>
        <v>0</v>
      </c>
      <c r="F34" s="232">
        <f>'КФО 4'!I37</f>
        <v>0</v>
      </c>
      <c r="G34" s="232"/>
      <c r="H34" s="232">
        <f>'КФО 5'!I35</f>
        <v>0</v>
      </c>
      <c r="I34" s="325"/>
      <c r="J34" s="325">
        <f>'КФО 2'!I35</f>
        <v>0</v>
      </c>
      <c r="K34" s="321"/>
      <c r="L34" s="667"/>
    </row>
    <row r="35" spans="1:13" ht="25.15" customHeight="1" x14ac:dyDescent="0.25">
      <c r="A35" s="2220" t="s">
        <v>301</v>
      </c>
      <c r="B35" s="2221"/>
      <c r="C35" s="332">
        <v>112</v>
      </c>
      <c r="D35" s="232">
        <f t="shared" si="10"/>
        <v>0</v>
      </c>
      <c r="E35" s="233">
        <f t="shared" si="11"/>
        <v>0</v>
      </c>
      <c r="F35" s="232">
        <f>'КФО 4'!I41</f>
        <v>0</v>
      </c>
      <c r="G35" s="232"/>
      <c r="H35" s="232">
        <f>'КФО 5'!I39</f>
        <v>0</v>
      </c>
      <c r="I35" s="325"/>
      <c r="J35" s="325">
        <f>'КФО 2'!I39</f>
        <v>0</v>
      </c>
      <c r="K35" s="321"/>
    </row>
    <row r="36" spans="1:13" ht="22.5" hidden="1" customHeight="1" x14ac:dyDescent="0.25">
      <c r="A36" s="2218"/>
      <c r="B36" s="2219"/>
      <c r="C36" s="349"/>
      <c r="D36" s="233">
        <f t="shared" si="10"/>
        <v>0</v>
      </c>
      <c r="E36" s="233">
        <f t="shared" si="11"/>
        <v>0</v>
      </c>
      <c r="F36" s="233"/>
      <c r="G36" s="233"/>
      <c r="H36" s="233"/>
      <c r="I36" s="865"/>
      <c r="J36" s="865"/>
      <c r="K36" s="321"/>
    </row>
    <row r="37" spans="1:13" ht="37.5" customHeight="1" x14ac:dyDescent="0.25">
      <c r="A37" s="2218" t="s">
        <v>412</v>
      </c>
      <c r="B37" s="2219"/>
      <c r="C37" s="332">
        <v>112</v>
      </c>
      <c r="D37" s="232">
        <f t="shared" si="10"/>
        <v>0</v>
      </c>
      <c r="E37" s="233">
        <f t="shared" si="11"/>
        <v>0</v>
      </c>
      <c r="F37" s="232">
        <f>'КФО 4'!I49</f>
        <v>0</v>
      </c>
      <c r="G37" s="232"/>
      <c r="H37" s="232">
        <f>'КФО 5'!I47</f>
        <v>0</v>
      </c>
      <c r="I37" s="325"/>
      <c r="J37" s="325">
        <f>'КФО 2'!I47</f>
        <v>0</v>
      </c>
      <c r="K37" s="321"/>
    </row>
    <row r="38" spans="1:13" ht="36.4" customHeight="1" x14ac:dyDescent="0.25">
      <c r="A38" s="2218" t="s">
        <v>413</v>
      </c>
      <c r="B38" s="2219"/>
      <c r="C38" s="332">
        <v>112</v>
      </c>
      <c r="D38" s="232">
        <f>E38+H38+I38+J38</f>
        <v>0</v>
      </c>
      <c r="E38" s="233">
        <f>F38+G38</f>
        <v>0</v>
      </c>
      <c r="F38" s="232">
        <f>'КФО 4'!I52</f>
        <v>0</v>
      </c>
      <c r="G38" s="232"/>
      <c r="H38" s="232">
        <f>'КФО 5'!I50</f>
        <v>0</v>
      </c>
      <c r="I38" s="325"/>
      <c r="J38" s="325">
        <f>'КФО 2'!I50</f>
        <v>0</v>
      </c>
      <c r="K38" s="321"/>
    </row>
    <row r="39" spans="1:13" ht="39.200000000000003" customHeight="1" x14ac:dyDescent="0.25">
      <c r="A39" s="2218" t="s">
        <v>411</v>
      </c>
      <c r="B39" s="2219"/>
      <c r="C39" s="332">
        <v>321</v>
      </c>
      <c r="D39" s="232">
        <f>E39+H39+I39+J39</f>
        <v>0</v>
      </c>
      <c r="E39" s="233">
        <f>F39+G39</f>
        <v>0</v>
      </c>
      <c r="F39" s="232">
        <f>'КФО 4'!I67+'КФО 4'!I72</f>
        <v>0</v>
      </c>
      <c r="G39" s="232">
        <f>'КФО 4'!I76</f>
        <v>0</v>
      </c>
      <c r="H39" s="232"/>
      <c r="I39" s="325"/>
      <c r="J39" s="325">
        <f>'КФО 2'!I70</f>
        <v>0</v>
      </c>
      <c r="K39" s="321"/>
    </row>
    <row r="40" spans="1:13" ht="43.15" customHeight="1" x14ac:dyDescent="0.25">
      <c r="A40" s="2222" t="s">
        <v>512</v>
      </c>
      <c r="B40" s="2223"/>
      <c r="C40" s="334">
        <v>290</v>
      </c>
      <c r="D40" s="234">
        <f>D41+D42+D44+D45+D46</f>
        <v>799465</v>
      </c>
      <c r="E40" s="234">
        <f t="shared" ref="E40:K40" si="12">E41+E42+E44+E45+E46</f>
        <v>714547</v>
      </c>
      <c r="F40" s="234">
        <f>F41+F42+F44+F45+F46</f>
        <v>714547</v>
      </c>
      <c r="G40" s="234">
        <f t="shared" si="12"/>
        <v>0</v>
      </c>
      <c r="H40" s="234">
        <f>I41+I42+I44+I45+I46</f>
        <v>0</v>
      </c>
      <c r="I40" s="234">
        <f t="shared" si="12"/>
        <v>0</v>
      </c>
      <c r="J40" s="234">
        <f t="shared" si="12"/>
        <v>84918</v>
      </c>
      <c r="K40" s="246">
        <f t="shared" si="12"/>
        <v>0</v>
      </c>
    </row>
    <row r="41" spans="1:13" ht="25.15" hidden="1" customHeight="1" x14ac:dyDescent="0.25">
      <c r="A41" s="2220" t="s">
        <v>313</v>
      </c>
      <c r="B41" s="2221"/>
      <c r="C41" s="335"/>
      <c r="D41" s="232">
        <f t="shared" ref="D41:D46" si="13">E41+H41+I41+J41</f>
        <v>0</v>
      </c>
      <c r="E41" s="233">
        <f>F41+G41</f>
        <v>0</v>
      </c>
      <c r="F41" s="233"/>
      <c r="G41" s="233"/>
      <c r="H41" s="233"/>
      <c r="I41" s="233"/>
      <c r="J41" s="233"/>
      <c r="K41" s="275"/>
    </row>
    <row r="42" spans="1:13" ht="46.7" hidden="1" customHeight="1" x14ac:dyDescent="0.25">
      <c r="A42" s="2220" t="s">
        <v>312</v>
      </c>
      <c r="B42" s="2221"/>
      <c r="C42" s="349">
        <v>360</v>
      </c>
      <c r="D42" s="232">
        <f t="shared" si="13"/>
        <v>0</v>
      </c>
      <c r="E42" s="233">
        <f t="shared" ref="E42:E43" si="14">F42+G42</f>
        <v>0</v>
      </c>
      <c r="F42" s="233"/>
      <c r="G42" s="233"/>
      <c r="H42" s="233"/>
      <c r="I42" s="233"/>
      <c r="J42" s="233"/>
      <c r="K42" s="275"/>
    </row>
    <row r="43" spans="1:13" ht="51.95" customHeight="1" x14ac:dyDescent="0.25">
      <c r="A43" s="2224" t="s">
        <v>371</v>
      </c>
      <c r="B43" s="2225"/>
      <c r="C43" s="335"/>
      <c r="D43" s="232">
        <f t="shared" si="13"/>
        <v>0</v>
      </c>
      <c r="E43" s="233">
        <f t="shared" si="14"/>
        <v>0</v>
      </c>
      <c r="F43" s="233"/>
      <c r="G43" s="233"/>
      <c r="H43" s="233"/>
      <c r="I43" s="233"/>
      <c r="J43" s="233"/>
      <c r="K43" s="275"/>
    </row>
    <row r="44" spans="1:13" ht="25.15" customHeight="1" x14ac:dyDescent="0.25">
      <c r="A44" s="2278" t="s">
        <v>311</v>
      </c>
      <c r="B44" s="2279"/>
      <c r="C44" s="336" t="s">
        <v>310</v>
      </c>
      <c r="D44" s="237">
        <f t="shared" si="13"/>
        <v>799465</v>
      </c>
      <c r="E44" s="237">
        <f>F44+G44</f>
        <v>714547</v>
      </c>
      <c r="F44" s="867">
        <f>'КФО 4'!I97</f>
        <v>714547</v>
      </c>
      <c r="G44" s="867"/>
      <c r="H44" s="867"/>
      <c r="I44" s="867"/>
      <c r="J44" s="867">
        <f>'КФО 2'!I89</f>
        <v>84918</v>
      </c>
      <c r="K44" s="322"/>
    </row>
    <row r="45" spans="1:13" ht="39.200000000000003" customHeight="1" x14ac:dyDescent="0.25">
      <c r="A45" s="2280" t="s">
        <v>309</v>
      </c>
      <c r="B45" s="2281"/>
      <c r="C45" s="336" t="s">
        <v>308</v>
      </c>
      <c r="D45" s="237">
        <f t="shared" si="13"/>
        <v>0</v>
      </c>
      <c r="E45" s="237">
        <f>F45+G45</f>
        <v>0</v>
      </c>
      <c r="F45" s="237">
        <f>'КФО 4'!I105</f>
        <v>0</v>
      </c>
      <c r="G45" s="237"/>
      <c r="H45" s="867"/>
      <c r="I45" s="867"/>
      <c r="J45" s="867">
        <f>'КФО 2'!I97</f>
        <v>0</v>
      </c>
      <c r="K45" s="322"/>
    </row>
    <row r="46" spans="1:13" ht="58.7" customHeight="1" x14ac:dyDescent="0.25">
      <c r="A46" s="2282" t="s">
        <v>415</v>
      </c>
      <c r="B46" s="2283"/>
      <c r="C46" s="337" t="s">
        <v>307</v>
      </c>
      <c r="D46" s="237">
        <f t="shared" si="13"/>
        <v>0</v>
      </c>
      <c r="E46" s="237">
        <f>F46+G46</f>
        <v>0</v>
      </c>
      <c r="F46" s="867">
        <f>'КФО 4'!I117</f>
        <v>0</v>
      </c>
      <c r="G46" s="867"/>
      <c r="H46" s="867"/>
      <c r="I46" s="867"/>
      <c r="J46" s="867">
        <f>'КФО 2'!I109</f>
        <v>0</v>
      </c>
      <c r="K46" s="322"/>
    </row>
    <row r="47" spans="1:13" ht="45.6" customHeight="1" x14ac:dyDescent="0.25">
      <c r="A47" s="2226" t="s">
        <v>306</v>
      </c>
      <c r="B47" s="2227"/>
      <c r="C47" s="247" t="s">
        <v>30</v>
      </c>
      <c r="D47" s="238">
        <f t="shared" ref="D47:E47" si="15">D48+D51+D54+D65</f>
        <v>27406099.910000004</v>
      </c>
      <c r="E47" s="238">
        <f t="shared" si="15"/>
        <v>16888705.91</v>
      </c>
      <c r="F47" s="238">
        <f>F48+F51+F54+F65</f>
        <v>16888705.91</v>
      </c>
      <c r="G47" s="238">
        <f t="shared" ref="G47:K47" si="16">G48+G51+G54+G65</f>
        <v>0</v>
      </c>
      <c r="H47" s="238">
        <f t="shared" si="16"/>
        <v>0</v>
      </c>
      <c r="I47" s="238">
        <f t="shared" si="16"/>
        <v>0</v>
      </c>
      <c r="J47" s="238">
        <f t="shared" si="16"/>
        <v>10517394</v>
      </c>
      <c r="K47" s="238">
        <f t="shared" si="16"/>
        <v>0</v>
      </c>
      <c r="L47" s="306">
        <f>D47-ПРОВЕРКА!I27</f>
        <v>0</v>
      </c>
      <c r="M47" s="270"/>
    </row>
    <row r="48" spans="1:13" ht="38.25" customHeight="1" x14ac:dyDescent="0.25">
      <c r="A48" s="2228" t="s">
        <v>305</v>
      </c>
      <c r="B48" s="2229"/>
      <c r="C48" s="248" t="s">
        <v>298</v>
      </c>
      <c r="D48" s="323">
        <f t="shared" ref="D48:K48" si="17">D49+D50</f>
        <v>0</v>
      </c>
      <c r="E48" s="323">
        <f t="shared" si="17"/>
        <v>0</v>
      </c>
      <c r="F48" s="323">
        <f t="shared" si="17"/>
        <v>0</v>
      </c>
      <c r="G48" s="323">
        <f t="shared" si="17"/>
        <v>0</v>
      </c>
      <c r="H48" s="323">
        <f>I49+I50</f>
        <v>0</v>
      </c>
      <c r="I48" s="323">
        <f t="shared" si="17"/>
        <v>0</v>
      </c>
      <c r="J48" s="323">
        <f t="shared" si="17"/>
        <v>0</v>
      </c>
      <c r="K48" s="324">
        <f t="shared" si="17"/>
        <v>0</v>
      </c>
      <c r="L48" s="306">
        <f>D48-ПРОВЕРКА!I24</f>
        <v>0</v>
      </c>
    </row>
    <row r="49" spans="1:12" ht="25.15" customHeight="1" x14ac:dyDescent="0.25">
      <c r="A49" s="2212" t="s">
        <v>304</v>
      </c>
      <c r="B49" s="2213"/>
      <c r="C49" s="219" t="s">
        <v>303</v>
      </c>
      <c r="D49" s="329">
        <f>E49+H49+I49+J49</f>
        <v>0</v>
      </c>
      <c r="E49" s="329">
        <f>F49+G49</f>
        <v>0</v>
      </c>
      <c r="F49" s="868">
        <f>'КФО 4'!I128</f>
        <v>0</v>
      </c>
      <c r="G49" s="868"/>
      <c r="H49" s="868">
        <f>'КФО 5'!I109</f>
        <v>0</v>
      </c>
      <c r="I49" s="868"/>
      <c r="J49" s="868">
        <f>'КФО 2'!I120</f>
        <v>0</v>
      </c>
      <c r="K49" s="330"/>
    </row>
    <row r="50" spans="1:12" ht="25.15" customHeight="1" x14ac:dyDescent="0.25">
      <c r="A50" s="2212" t="s">
        <v>301</v>
      </c>
      <c r="B50" s="2213"/>
      <c r="C50" s="219" t="s">
        <v>303</v>
      </c>
      <c r="D50" s="329">
        <f>E50+H50+I50+J50</f>
        <v>0</v>
      </c>
      <c r="E50" s="329">
        <f>F50+G50</f>
        <v>0</v>
      </c>
      <c r="F50" s="868">
        <f>'КФО 4'!I134</f>
        <v>0</v>
      </c>
      <c r="G50" s="868"/>
      <c r="H50" s="868">
        <f>'КФО 5'!I123</f>
        <v>0</v>
      </c>
      <c r="I50" s="868"/>
      <c r="J50" s="868">
        <f>'КФО 2'!I126</f>
        <v>0</v>
      </c>
      <c r="K50" s="330"/>
    </row>
    <row r="51" spans="1:12" ht="35.1" customHeight="1" x14ac:dyDescent="0.25">
      <c r="A51" s="2230" t="s">
        <v>302</v>
      </c>
      <c r="B51" s="2231"/>
      <c r="C51" s="249"/>
      <c r="D51" s="323">
        <f>D52+D53</f>
        <v>0</v>
      </c>
      <c r="E51" s="323">
        <f>E52+E53</f>
        <v>0</v>
      </c>
      <c r="F51" s="323">
        <f t="shared" ref="F51:K51" si="18">F52+F53</f>
        <v>0</v>
      </c>
      <c r="G51" s="323">
        <f t="shared" si="18"/>
        <v>0</v>
      </c>
      <c r="H51" s="323">
        <f>I52+I53</f>
        <v>0</v>
      </c>
      <c r="I51" s="323">
        <f t="shared" si="18"/>
        <v>0</v>
      </c>
      <c r="J51" s="323">
        <f t="shared" si="18"/>
        <v>0</v>
      </c>
      <c r="K51" s="324">
        <f t="shared" si="18"/>
        <v>0</v>
      </c>
    </row>
    <row r="52" spans="1:12" ht="22.15" customHeight="1" x14ac:dyDescent="0.25">
      <c r="A52" s="2210" t="s">
        <v>301</v>
      </c>
      <c r="B52" s="2211"/>
      <c r="C52" s="219" t="s">
        <v>299</v>
      </c>
      <c r="D52" s="329">
        <f>E52+H52+I52+J52</f>
        <v>0</v>
      </c>
      <c r="E52" s="329">
        <f>F52+G52</f>
        <v>0</v>
      </c>
      <c r="F52" s="868">
        <f>'КФО 4'!I162</f>
        <v>0</v>
      </c>
      <c r="G52" s="868"/>
      <c r="H52" s="868">
        <f>'КФО 5'!I133</f>
        <v>0</v>
      </c>
      <c r="I52" s="868"/>
      <c r="J52" s="868">
        <f>'КФО 2'!I136</f>
        <v>0</v>
      </c>
      <c r="K52" s="330"/>
    </row>
    <row r="53" spans="1:12" ht="22.15" customHeight="1" x14ac:dyDescent="0.25">
      <c r="A53" s="2210" t="s">
        <v>300</v>
      </c>
      <c r="B53" s="2211"/>
      <c r="C53" s="219" t="s">
        <v>299</v>
      </c>
      <c r="D53" s="329">
        <f>F53+G53+H53+I53+J53</f>
        <v>0</v>
      </c>
      <c r="E53" s="329">
        <f>F53+G53</f>
        <v>0</v>
      </c>
      <c r="F53" s="868">
        <f>'КФО 4'!I167</f>
        <v>0</v>
      </c>
      <c r="G53" s="868"/>
      <c r="H53" s="868">
        <f>'КФО 5'!I138</f>
        <v>0</v>
      </c>
      <c r="I53" s="868"/>
      <c r="J53" s="868">
        <f>'КФО 2'!I141</f>
        <v>0</v>
      </c>
      <c r="K53" s="330"/>
    </row>
    <row r="54" spans="1:12" ht="43.9" customHeight="1" x14ac:dyDescent="0.25">
      <c r="A54" s="2222" t="s">
        <v>630</v>
      </c>
      <c r="B54" s="2223"/>
      <c r="C54" s="1188">
        <v>244</v>
      </c>
      <c r="D54" s="239">
        <f t="shared" ref="D54:E54" si="19">SUM(D55:D63)</f>
        <v>23452937.220000003</v>
      </c>
      <c r="E54" s="239">
        <f t="shared" si="19"/>
        <v>12935543.220000001</v>
      </c>
      <c r="F54" s="239">
        <f>SUM(F55:F63)</f>
        <v>12935543.220000001</v>
      </c>
      <c r="G54" s="239">
        <f t="shared" ref="G54:K54" si="20">SUM(G55:G63)</f>
        <v>0</v>
      </c>
      <c r="H54" s="239">
        <f t="shared" si="20"/>
        <v>0</v>
      </c>
      <c r="I54" s="239">
        <f t="shared" si="20"/>
        <v>0</v>
      </c>
      <c r="J54" s="239">
        <f t="shared" si="20"/>
        <v>10517394</v>
      </c>
      <c r="K54" s="239">
        <f t="shared" si="20"/>
        <v>0</v>
      </c>
      <c r="L54" s="270"/>
    </row>
    <row r="55" spans="1:12" ht="25.15" customHeight="1" x14ac:dyDescent="0.25">
      <c r="A55" s="2210" t="s">
        <v>297</v>
      </c>
      <c r="B55" s="2211"/>
      <c r="C55" s="219">
        <v>244</v>
      </c>
      <c r="D55" s="232">
        <f t="shared" ref="D55:D65" si="21">E55+H55+I55+J55</f>
        <v>60000</v>
      </c>
      <c r="E55" s="233">
        <f t="shared" ref="E55:E65" si="22">F55+G55</f>
        <v>60000</v>
      </c>
      <c r="F55" s="232">
        <f>'КФО 4'!I185</f>
        <v>60000</v>
      </c>
      <c r="G55" s="325"/>
      <c r="H55" s="325">
        <f>'КФО 5'!I156</f>
        <v>0</v>
      </c>
      <c r="I55" s="325"/>
      <c r="J55" s="325">
        <f>'КФО 2'!I177</f>
        <v>0</v>
      </c>
      <c r="K55" s="316"/>
    </row>
    <row r="56" spans="1:12" ht="25.15" customHeight="1" x14ac:dyDescent="0.25">
      <c r="A56" s="2210" t="s">
        <v>8</v>
      </c>
      <c r="B56" s="2211"/>
      <c r="C56" s="219">
        <v>244</v>
      </c>
      <c r="D56" s="232">
        <f t="shared" si="21"/>
        <v>0</v>
      </c>
      <c r="E56" s="233">
        <f t="shared" si="22"/>
        <v>0</v>
      </c>
      <c r="F56" s="232">
        <f>'КФО 4'!I194</f>
        <v>0</v>
      </c>
      <c r="G56" s="325"/>
      <c r="H56" s="325">
        <f>'КФО 5'!I165</f>
        <v>0</v>
      </c>
      <c r="I56" s="325"/>
      <c r="J56" s="325">
        <f>'КФО 2'!I186</f>
        <v>0</v>
      </c>
      <c r="K56" s="316"/>
    </row>
    <row r="57" spans="1:12" ht="25.15" customHeight="1" x14ac:dyDescent="0.25">
      <c r="A57" s="2212" t="s">
        <v>296</v>
      </c>
      <c r="B57" s="2213"/>
      <c r="C57" s="1175">
        <v>244</v>
      </c>
      <c r="D57" s="232">
        <f>E57+H57+I57+J57</f>
        <v>270767.17</v>
      </c>
      <c r="E57" s="233">
        <f>F57+G57</f>
        <v>270767.17</v>
      </c>
      <c r="F57" s="232">
        <f>'КФО 4'!I203</f>
        <v>270767.17</v>
      </c>
      <c r="G57" s="325"/>
      <c r="H57" s="325">
        <f>'КФО 5'!I175</f>
        <v>0</v>
      </c>
      <c r="I57" s="325"/>
      <c r="J57" s="325">
        <f>'КФО 2'!I195</f>
        <v>0</v>
      </c>
      <c r="K57" s="316"/>
    </row>
    <row r="58" spans="1:12" ht="25.15" customHeight="1" x14ac:dyDescent="0.25">
      <c r="A58" s="2210" t="s">
        <v>705</v>
      </c>
      <c r="B58" s="2211"/>
      <c r="C58" s="219">
        <v>244</v>
      </c>
      <c r="D58" s="232">
        <f>E58+H58+I58+J58</f>
        <v>0</v>
      </c>
      <c r="E58" s="233">
        <f>F58+G58</f>
        <v>0</v>
      </c>
      <c r="F58" s="233">
        <f>'КФО 4'!I212</f>
        <v>0</v>
      </c>
      <c r="G58" s="865"/>
      <c r="H58" s="865"/>
      <c r="I58" s="865"/>
      <c r="J58" s="865">
        <f>'КФО 2'!I204</f>
        <v>0</v>
      </c>
      <c r="K58" s="221"/>
      <c r="L58" s="306"/>
    </row>
    <row r="59" spans="1:12" ht="25.15" customHeight="1" x14ac:dyDescent="0.25">
      <c r="A59" s="2210" t="s">
        <v>36</v>
      </c>
      <c r="B59" s="2211"/>
      <c r="C59" s="219">
        <v>244</v>
      </c>
      <c r="D59" s="232">
        <f>E59+H59+I59+J59</f>
        <v>1557339.81</v>
      </c>
      <c r="E59" s="233">
        <f t="shared" si="22"/>
        <v>671834.80999999994</v>
      </c>
      <c r="F59" s="232">
        <f>'КФО 4'!I293</f>
        <v>671834.80999999994</v>
      </c>
      <c r="G59" s="325">
        <f>'КФО 4'!I301</f>
        <v>0</v>
      </c>
      <c r="H59" s="325">
        <f>'КФО 5'!I245</f>
        <v>0</v>
      </c>
      <c r="I59" s="325"/>
      <c r="J59" s="325">
        <f>'КФО 2'!I292</f>
        <v>885505</v>
      </c>
      <c r="K59" s="316"/>
    </row>
    <row r="60" spans="1:12" ht="25.15" customHeight="1" x14ac:dyDescent="0.25">
      <c r="A60" s="2210" t="s">
        <v>10</v>
      </c>
      <c r="B60" s="2211"/>
      <c r="C60" s="219">
        <v>244</v>
      </c>
      <c r="D60" s="232">
        <f t="shared" si="21"/>
        <v>2761515.68</v>
      </c>
      <c r="E60" s="233">
        <f t="shared" si="22"/>
        <v>2508029.6800000002</v>
      </c>
      <c r="F60" s="232">
        <f>'КФО 4'!I363</f>
        <v>2508029.6800000002</v>
      </c>
      <c r="G60" s="325">
        <f>'КФО 4'!I372</f>
        <v>0</v>
      </c>
      <c r="H60" s="325">
        <f>'КФО 5'!I281</f>
        <v>0</v>
      </c>
      <c r="I60" s="325"/>
      <c r="J60" s="325">
        <f>'КФО 2'!I395</f>
        <v>253486</v>
      </c>
      <c r="K60" s="316"/>
    </row>
    <row r="61" spans="1:12" ht="25.15" customHeight="1" x14ac:dyDescent="0.25">
      <c r="A61" s="2210" t="s">
        <v>295</v>
      </c>
      <c r="B61" s="2211"/>
      <c r="C61" s="219">
        <v>244</v>
      </c>
      <c r="D61" s="232">
        <f t="shared" si="21"/>
        <v>0</v>
      </c>
      <c r="E61" s="233">
        <f t="shared" si="22"/>
        <v>0</v>
      </c>
      <c r="F61" s="232">
        <f>'КФО 4'!I386</f>
        <v>0</v>
      </c>
      <c r="G61" s="325"/>
      <c r="H61" s="325">
        <f>'КФО 5'!I294</f>
        <v>0</v>
      </c>
      <c r="I61" s="325"/>
      <c r="J61" s="325">
        <f>'КФО 2'!I408</f>
        <v>0</v>
      </c>
      <c r="K61" s="316"/>
    </row>
    <row r="62" spans="1:12" ht="25.15" customHeight="1" x14ac:dyDescent="0.25">
      <c r="A62" s="2210" t="s">
        <v>294</v>
      </c>
      <c r="B62" s="2211"/>
      <c r="C62" s="219">
        <v>244</v>
      </c>
      <c r="D62" s="232">
        <f t="shared" si="21"/>
        <v>490203</v>
      </c>
      <c r="E62" s="233">
        <f t="shared" si="22"/>
        <v>0</v>
      </c>
      <c r="F62" s="232">
        <f>'КФО 4'!I592</f>
        <v>0</v>
      </c>
      <c r="G62" s="325">
        <f>'КФО 4'!I509</f>
        <v>0</v>
      </c>
      <c r="H62" s="325">
        <f>'КФО 5'!I360</f>
        <v>0</v>
      </c>
      <c r="I62" s="325"/>
      <c r="J62" s="325">
        <f>'КФО 2'!I530</f>
        <v>490203</v>
      </c>
      <c r="K62" s="316"/>
    </row>
    <row r="63" spans="1:12" ht="25.15" customHeight="1" x14ac:dyDescent="0.25">
      <c r="A63" s="2210" t="s">
        <v>293</v>
      </c>
      <c r="B63" s="2211"/>
      <c r="C63" s="2206">
        <v>244</v>
      </c>
      <c r="D63" s="232">
        <f t="shared" si="21"/>
        <v>18313111.560000002</v>
      </c>
      <c r="E63" s="233">
        <f t="shared" si="22"/>
        <v>9424911.5600000005</v>
      </c>
      <c r="F63" s="232">
        <f>'КФО 4'!I1174</f>
        <v>9424911.5600000005</v>
      </c>
      <c r="G63" s="325">
        <f>'КФО 4'!I1170</f>
        <v>0</v>
      </c>
      <c r="H63" s="325">
        <f>'КФО 5'!I475</f>
        <v>0</v>
      </c>
      <c r="I63" s="325"/>
      <c r="J63" s="325">
        <f>'КФО 2'!I944</f>
        <v>8888200</v>
      </c>
      <c r="K63" s="316"/>
    </row>
    <row r="64" spans="1:12" ht="25.15" customHeight="1" x14ac:dyDescent="0.25">
      <c r="A64" s="2208" t="s">
        <v>292</v>
      </c>
      <c r="B64" s="2209"/>
      <c r="C64" s="2207"/>
      <c r="D64" s="240">
        <f t="shared" si="21"/>
        <v>17466281.560000002</v>
      </c>
      <c r="E64" s="240">
        <f t="shared" si="22"/>
        <v>9424911.5600000005</v>
      </c>
      <c r="F64" s="240">
        <f>'КФО 4'!I938</f>
        <v>9424911.5600000005</v>
      </c>
      <c r="G64" s="240"/>
      <c r="H64" s="240"/>
      <c r="I64" s="240"/>
      <c r="J64" s="240">
        <f>'КФО 2'!I942</f>
        <v>8041370</v>
      </c>
      <c r="K64" s="317"/>
    </row>
    <row r="65" spans="1:12" ht="23.65" customHeight="1" x14ac:dyDescent="0.25">
      <c r="A65" s="2214" t="s">
        <v>504</v>
      </c>
      <c r="B65" s="2215"/>
      <c r="C65" s="1187">
        <v>247</v>
      </c>
      <c r="D65" s="473">
        <f t="shared" si="21"/>
        <v>3953162.6900000004</v>
      </c>
      <c r="E65" s="473">
        <f t="shared" si="22"/>
        <v>3953162.6900000004</v>
      </c>
      <c r="F65" s="473">
        <f>'КФО 4'!I153</f>
        <v>3953162.6900000004</v>
      </c>
      <c r="G65" s="474"/>
      <c r="H65" s="474"/>
      <c r="I65" s="474"/>
      <c r="J65" s="474">
        <f>'КФО 2'!I160</f>
        <v>0</v>
      </c>
      <c r="K65" s="475"/>
      <c r="L65" s="306">
        <f>D65-ПРОВЕРКА!I25</f>
        <v>0</v>
      </c>
    </row>
    <row r="66" spans="1:12" ht="23.65" customHeight="1" x14ac:dyDescent="0.25">
      <c r="A66" s="2216" t="s">
        <v>948</v>
      </c>
      <c r="B66" s="2217"/>
      <c r="C66" s="327"/>
      <c r="D66" s="231">
        <f>E66+H66+I66+J66</f>
        <v>4223929.8600000003</v>
      </c>
      <c r="E66" s="231">
        <f>F66+G66</f>
        <v>4223929.8600000003</v>
      </c>
      <c r="F66" s="231">
        <f>F57+F65</f>
        <v>4223929.8600000003</v>
      </c>
      <c r="G66" s="231">
        <f>G57+G65</f>
        <v>0</v>
      </c>
      <c r="H66" s="231">
        <f>H57+H65</f>
        <v>0</v>
      </c>
      <c r="I66" s="231">
        <f>I57+I65</f>
        <v>0</v>
      </c>
      <c r="J66" s="231">
        <f>J57+J65</f>
        <v>0</v>
      </c>
      <c r="K66" s="760"/>
      <c r="L66" s="306"/>
    </row>
    <row r="67" spans="1:12" ht="26.45" customHeight="1" x14ac:dyDescent="0.4">
      <c r="A67" s="2275" t="s">
        <v>528</v>
      </c>
      <c r="B67" s="2275"/>
      <c r="C67" s="2275"/>
      <c r="D67" s="535"/>
      <c r="E67" s="2205" t="s">
        <v>960</v>
      </c>
      <c r="F67" s="2205"/>
      <c r="G67" s="503"/>
      <c r="H67" s="503"/>
      <c r="I67" s="49"/>
      <c r="J67" s="49"/>
      <c r="K67" s="49"/>
    </row>
    <row r="68" spans="1:12" ht="20.85" customHeight="1" x14ac:dyDescent="0.25">
      <c r="A68" s="1632"/>
      <c r="B68" s="1632"/>
      <c r="C68" s="49"/>
      <c r="D68" s="866" t="s">
        <v>76</v>
      </c>
      <c r="E68" s="2273" t="s">
        <v>377</v>
      </c>
      <c r="F68" s="2273"/>
      <c r="G68" s="37"/>
      <c r="H68" s="37"/>
      <c r="I68" s="49"/>
      <c r="J68" s="49"/>
      <c r="K68" s="49"/>
    </row>
    <row r="69" spans="1:12" ht="20.25" x14ac:dyDescent="0.3">
      <c r="B69" s="216"/>
    </row>
    <row r="70" spans="1:12" ht="31.7" customHeight="1" x14ac:dyDescent="0.25">
      <c r="B70" s="1190" t="s">
        <v>634</v>
      </c>
      <c r="C70" s="1191"/>
      <c r="D70" s="1192">
        <f>D63-D64</f>
        <v>846830</v>
      </c>
      <c r="E70" s="1192">
        <f>E63-E64</f>
        <v>0</v>
      </c>
      <c r="F70" s="1192">
        <f t="shared" ref="F70:I70" si="23">F63-F64</f>
        <v>0</v>
      </c>
      <c r="G70" s="1192">
        <f t="shared" si="23"/>
        <v>0</v>
      </c>
      <c r="H70" s="1192">
        <f t="shared" si="23"/>
        <v>0</v>
      </c>
      <c r="I70" s="1192">
        <f t="shared" si="23"/>
        <v>0</v>
      </c>
      <c r="J70" s="1192">
        <f>J63-J64</f>
        <v>846830</v>
      </c>
    </row>
    <row r="71" spans="1:12" ht="31.7" customHeight="1" x14ac:dyDescent="0.35">
      <c r="A71" s="1035"/>
      <c r="B71" s="1193"/>
      <c r="C71" s="1191"/>
      <c r="D71" s="1194">
        <f>D70-F80-G80-J80</f>
        <v>0</v>
      </c>
      <c r="E71" s="1195"/>
      <c r="F71" s="1195"/>
      <c r="G71" s="1195"/>
      <c r="H71" s="1195"/>
      <c r="I71" s="1195"/>
      <c r="J71" s="1195"/>
    </row>
    <row r="72" spans="1:12" ht="18.75" x14ac:dyDescent="0.3">
      <c r="A72" s="924"/>
      <c r="B72" s="924"/>
      <c r="D72" s="926"/>
      <c r="E72" s="1173" t="s">
        <v>949</v>
      </c>
      <c r="F72" s="1173" t="s">
        <v>778</v>
      </c>
      <c r="G72" s="1173" t="s">
        <v>777</v>
      </c>
      <c r="H72" s="1189"/>
      <c r="I72" s="1189"/>
      <c r="J72" s="1173" t="s">
        <v>486</v>
      </c>
    </row>
    <row r="73" spans="1:12" ht="20.25" customHeight="1" x14ac:dyDescent="0.3">
      <c r="A73" s="924"/>
      <c r="B73" s="924"/>
      <c r="D73" s="926"/>
      <c r="E73" s="793" t="s">
        <v>773</v>
      </c>
      <c r="F73" s="1172">
        <f>'КФО 4'!I1175</f>
        <v>0</v>
      </c>
      <c r="G73" s="1172">
        <f>'КФО 4'!I1171</f>
        <v>0</v>
      </c>
      <c r="H73" s="928"/>
      <c r="I73" s="928"/>
      <c r="J73" s="1172">
        <f>'КФО 2'!I945</f>
        <v>150000</v>
      </c>
    </row>
    <row r="74" spans="1:12" ht="20.25" customHeight="1" x14ac:dyDescent="0.3">
      <c r="A74" s="924"/>
      <c r="B74" s="924"/>
      <c r="D74" s="926"/>
      <c r="E74" s="1065" t="s">
        <v>774</v>
      </c>
      <c r="F74" s="1173">
        <f>'КФО 4'!I1176</f>
        <v>9424911.5600000005</v>
      </c>
      <c r="G74" s="927"/>
      <c r="H74" s="928"/>
      <c r="I74" s="928"/>
      <c r="J74" s="1174">
        <f>'КФО 2'!I946</f>
        <v>8041370</v>
      </c>
    </row>
    <row r="75" spans="1:12" s="924" customFormat="1" ht="20.25" customHeight="1" x14ac:dyDescent="0.3">
      <c r="D75" s="793"/>
      <c r="E75" s="793" t="s">
        <v>769</v>
      </c>
      <c r="F75" s="937">
        <f>'КФО 4'!I1177</f>
        <v>0</v>
      </c>
      <c r="G75" s="937"/>
      <c r="H75" s="299"/>
      <c r="I75" s="938"/>
      <c r="J75" s="937">
        <f>'КФО 2'!I947</f>
        <v>100000</v>
      </c>
      <c r="K75" s="925"/>
    </row>
    <row r="76" spans="1:12" s="924" customFormat="1" ht="20.25" customHeight="1" x14ac:dyDescent="0.3">
      <c r="D76" s="793"/>
      <c r="E76" s="793" t="s">
        <v>770</v>
      </c>
      <c r="F76" s="937">
        <f>'КФО 4'!I1178</f>
        <v>0</v>
      </c>
      <c r="G76" s="937">
        <f>'КФО 4'!I1172</f>
        <v>0</v>
      </c>
      <c r="H76" s="299"/>
      <c r="I76" s="939"/>
      <c r="J76" s="937">
        <f>'КФО 2'!I948</f>
        <v>110000</v>
      </c>
      <c r="K76" s="925"/>
    </row>
    <row r="77" spans="1:12" s="924" customFormat="1" ht="20.25" customHeight="1" x14ac:dyDescent="0.3">
      <c r="D77" s="793"/>
      <c r="E77" s="793" t="s">
        <v>771</v>
      </c>
      <c r="F77" s="937">
        <f>'КФО 4'!I1179</f>
        <v>0</v>
      </c>
      <c r="G77" s="937">
        <f>'КФО 4'!I1173</f>
        <v>0</v>
      </c>
      <c r="H77" s="299"/>
      <c r="I77" s="938"/>
      <c r="J77" s="937">
        <f>'КФО 2'!I949</f>
        <v>486830</v>
      </c>
      <c r="K77" s="925"/>
    </row>
    <row r="78" spans="1:12" s="924" customFormat="1" ht="20.25" customHeight="1" x14ac:dyDescent="0.3">
      <c r="D78" s="793"/>
      <c r="E78" s="793" t="s">
        <v>772</v>
      </c>
      <c r="F78" s="937">
        <f>'КФО 4'!I1180</f>
        <v>0</v>
      </c>
      <c r="G78" s="937"/>
      <c r="H78" s="299"/>
      <c r="I78" s="938"/>
      <c r="J78" s="937">
        <f>'КФО 2'!I950</f>
        <v>0</v>
      </c>
      <c r="K78" s="925"/>
    </row>
    <row r="79" spans="1:12" s="924" customFormat="1" ht="20.25" customHeight="1" thickBot="1" x14ac:dyDescent="0.35">
      <c r="D79" s="793"/>
      <c r="E79" s="793" t="s">
        <v>882</v>
      </c>
      <c r="F79" s="937">
        <f>'КФО 4'!I1181</f>
        <v>0</v>
      </c>
      <c r="G79" s="937"/>
      <c r="H79" s="299"/>
      <c r="I79" s="938"/>
      <c r="J79" s="937">
        <f>'КФО 2'!I951</f>
        <v>0</v>
      </c>
      <c r="K79" s="925"/>
    </row>
    <row r="80" spans="1:12" s="924" customFormat="1" ht="20.25" customHeight="1" x14ac:dyDescent="0.3">
      <c r="D80" s="929"/>
      <c r="E80" s="1196" t="s">
        <v>775</v>
      </c>
      <c r="F80" s="930">
        <f>F73+F75+F76+F77+F78+F79</f>
        <v>0</v>
      </c>
      <c r="G80" s="930">
        <f>G73+G75+G76+G77+G78+G79</f>
        <v>0</v>
      </c>
      <c r="H80" s="932"/>
      <c r="I80" s="931"/>
      <c r="J80" s="930">
        <f>J73+J75+J76+J77+J78+J79</f>
        <v>846830</v>
      </c>
    </row>
    <row r="81" spans="4:10" s="924" customFormat="1" ht="20.25" customHeight="1" thickBot="1" x14ac:dyDescent="0.35">
      <c r="D81" s="933"/>
      <c r="E81" s="933" t="s">
        <v>776</v>
      </c>
      <c r="F81" s="934">
        <f>SUM(F73:F79)</f>
        <v>9424911.5600000005</v>
      </c>
      <c r="G81" s="934">
        <f>SUM(G73:G79)</f>
        <v>0</v>
      </c>
      <c r="H81" s="936"/>
      <c r="I81" s="935"/>
      <c r="J81" s="934">
        <f>SUM(J73:J79)</f>
        <v>8888200</v>
      </c>
    </row>
    <row r="82" spans="4:10" ht="20.25" customHeight="1" x14ac:dyDescent="0.25">
      <c r="E82"/>
      <c r="F82" s="1181">
        <f>F81-F63</f>
        <v>0</v>
      </c>
      <c r="G82" s="1181">
        <f>G81-G63</f>
        <v>0</v>
      </c>
      <c r="H82" s="39"/>
      <c r="I82"/>
      <c r="J82" s="1181">
        <f>J81-J63</f>
        <v>0</v>
      </c>
    </row>
    <row r="83" spans="4:10" ht="20.25" customHeight="1" x14ac:dyDescent="0.3">
      <c r="E83" s="1339" t="s">
        <v>1097</v>
      </c>
      <c r="F83" s="1338" t="s">
        <v>1098</v>
      </c>
      <c r="G83" s="1338" t="s">
        <v>1099</v>
      </c>
      <c r="H83" s="926"/>
      <c r="I83" s="961"/>
      <c r="J83" s="1340" t="s">
        <v>1100</v>
      </c>
    </row>
    <row r="84" spans="4:10" ht="20.25" customHeight="1" x14ac:dyDescent="0.25">
      <c r="E84" s="1464">
        <f>D12</f>
        <v>2027</v>
      </c>
      <c r="F84" s="1050">
        <f>F27/1000</f>
        <v>29236.022949999999</v>
      </c>
      <c r="G84" s="1050">
        <f>G27/1000</f>
        <v>0</v>
      </c>
      <c r="H84" s="1465">
        <f>F84-(F15/1000)</f>
        <v>0</v>
      </c>
      <c r="I84" s="961"/>
      <c r="J84" s="1341">
        <f>J27/1000</f>
        <v>17441.118999999999</v>
      </c>
    </row>
    <row r="85" spans="4:10" ht="20.25" customHeight="1" x14ac:dyDescent="0.25">
      <c r="E85" s="1466" t="s">
        <v>856</v>
      </c>
      <c r="F85" s="1051">
        <f>F29/1000</f>
        <v>11632.770039999999</v>
      </c>
      <c r="G85" s="1051">
        <f>G29/1000</f>
        <v>0</v>
      </c>
      <c r="H85" s="961"/>
      <c r="I85" s="961"/>
      <c r="J85" s="1342">
        <f>J29/1000</f>
        <v>6838.8069999999998</v>
      </c>
    </row>
    <row r="86" spans="4:10" ht="20.25" customHeight="1" x14ac:dyDescent="0.25">
      <c r="E86" s="1467" t="s">
        <v>859</v>
      </c>
      <c r="F86" s="1051">
        <f>F66/1000</f>
        <v>4223.9298600000002</v>
      </c>
      <c r="G86" s="1051">
        <f>G66/1000</f>
        <v>0</v>
      </c>
      <c r="H86" s="961"/>
      <c r="I86" s="961"/>
      <c r="J86" s="1342">
        <f>J66/1000</f>
        <v>0</v>
      </c>
    </row>
    <row r="87" spans="4:10" ht="20.25" customHeight="1" x14ac:dyDescent="0.25">
      <c r="E87" s="1467" t="s">
        <v>857</v>
      </c>
      <c r="F87" s="1051">
        <f>F64/1000</f>
        <v>9424.9115600000005</v>
      </c>
      <c r="G87" s="1051">
        <f>G64/1000</f>
        <v>0</v>
      </c>
      <c r="H87" s="961"/>
      <c r="I87" s="961"/>
      <c r="J87" s="1342">
        <f>J64/1000</f>
        <v>8041.37</v>
      </c>
    </row>
    <row r="88" spans="4:10" ht="20.25" customHeight="1" x14ac:dyDescent="0.25">
      <c r="E88" s="1468" t="s">
        <v>858</v>
      </c>
      <c r="F88" s="1197">
        <f>F84-(F85+F86+F87)</f>
        <v>3954.4114899999986</v>
      </c>
      <c r="G88" s="1197">
        <f>G84-(G85+G86+G87)</f>
        <v>0</v>
      </c>
      <c r="H88" s="961"/>
      <c r="I88" s="961"/>
      <c r="J88" s="1343">
        <f>J84-(J85+J86+J87)</f>
        <v>2560.9419999999991</v>
      </c>
    </row>
    <row r="89" spans="4:10" ht="20.25" customHeight="1" x14ac:dyDescent="0.25">
      <c r="E89" s="1474" t="s">
        <v>1101</v>
      </c>
      <c r="F89" s="1475">
        <f>F26/1000</f>
        <v>0</v>
      </c>
      <c r="G89" s="1475">
        <f t="shared" ref="G89:J89" si="24">G26/1000</f>
        <v>0</v>
      </c>
      <c r="H89" s="1475">
        <f t="shared" si="24"/>
        <v>0</v>
      </c>
      <c r="I89" s="1475">
        <f t="shared" si="24"/>
        <v>0</v>
      </c>
      <c r="J89" s="1475">
        <f t="shared" si="24"/>
        <v>0</v>
      </c>
    </row>
    <row r="90" spans="4:10" ht="20.25" customHeight="1" x14ac:dyDescent="0.25"/>
    <row r="91" spans="4:10" ht="20.25" customHeight="1" x14ac:dyDescent="0.25"/>
    <row r="92" spans="4:10" ht="20.25" customHeight="1" x14ac:dyDescent="0.25"/>
    <row r="93" spans="4:10" ht="20.25" customHeight="1" x14ac:dyDescent="0.25"/>
    <row r="94" spans="4:10" ht="20.25" hidden="1" customHeight="1" x14ac:dyDescent="0.25"/>
    <row r="95" spans="4:10" ht="20.25" hidden="1" customHeight="1" x14ac:dyDescent="0.25"/>
    <row r="96" spans="4:10" ht="20.25" hidden="1" customHeight="1" x14ac:dyDescent="0.25"/>
    <row r="97" spans="5:11" hidden="1" x14ac:dyDescent="0.25"/>
    <row r="98" spans="5:11" hidden="1" x14ac:dyDescent="0.25"/>
    <row r="99" spans="5:11" ht="18" hidden="1" customHeight="1" x14ac:dyDescent="0.25"/>
    <row r="100" spans="5:11" ht="18" hidden="1" customHeight="1" x14ac:dyDescent="0.25"/>
    <row r="101" spans="5:11" ht="18" hidden="1" customHeight="1" x14ac:dyDescent="0.25"/>
    <row r="102" spans="5:11" ht="18" hidden="1" customHeight="1" x14ac:dyDescent="0.25"/>
    <row r="103" spans="5:11" ht="18" hidden="1" customHeight="1" x14ac:dyDescent="0.25"/>
    <row r="104" spans="5:11" ht="18" hidden="1" customHeight="1" x14ac:dyDescent="0.25"/>
    <row r="105" spans="5:11" ht="18" hidden="1" customHeight="1" x14ac:dyDescent="0.25"/>
    <row r="106" spans="5:11" ht="18" hidden="1" customHeight="1" x14ac:dyDescent="0.25"/>
    <row r="107" spans="5:11" ht="18" customHeight="1" x14ac:dyDescent="0.25"/>
    <row r="108" spans="5:11" ht="18" customHeight="1" x14ac:dyDescent="0.25"/>
    <row r="109" spans="5:11" ht="18" customHeight="1" x14ac:dyDescent="0.25">
      <c r="E109" s="291" t="s">
        <v>0</v>
      </c>
      <c r="F109" s="291" t="s">
        <v>945</v>
      </c>
      <c r="G109" s="291" t="s">
        <v>947</v>
      </c>
      <c r="H109"/>
      <c r="I109"/>
      <c r="J109" s="291" t="s">
        <v>696</v>
      </c>
      <c r="K109" s="291" t="s">
        <v>0</v>
      </c>
    </row>
    <row r="110" spans="5:11" ht="18" customHeight="1" x14ac:dyDescent="0.25">
      <c r="E110" s="1184">
        <v>211</v>
      </c>
      <c r="F110" s="299">
        <f>F30</f>
        <v>8934539.0399999991</v>
      </c>
      <c r="G110" s="299">
        <f>G30</f>
        <v>0</v>
      </c>
      <c r="H110"/>
      <c r="I110"/>
      <c r="J110" s="299">
        <f>J30</f>
        <v>5252540</v>
      </c>
      <c r="K110" s="1184">
        <v>211</v>
      </c>
    </row>
    <row r="111" spans="5:11" ht="18" customHeight="1" x14ac:dyDescent="0.25">
      <c r="E111" s="1184">
        <v>213</v>
      </c>
      <c r="F111" s="299">
        <f>F31</f>
        <v>2698231</v>
      </c>
      <c r="G111" s="299">
        <f>G31</f>
        <v>0</v>
      </c>
      <c r="H111"/>
      <c r="I111"/>
      <c r="J111" s="299">
        <f>J31</f>
        <v>1586267</v>
      </c>
      <c r="K111" s="1184">
        <v>213</v>
      </c>
    </row>
    <row r="112" spans="5:11" ht="18" customHeight="1" x14ac:dyDescent="0.25">
      <c r="E112" s="1185" t="s">
        <v>678</v>
      </c>
      <c r="F112" s="1186"/>
      <c r="G112" s="1186"/>
      <c r="H112"/>
      <c r="I112"/>
      <c r="J112" s="1186"/>
      <c r="K112" s="1185" t="s">
        <v>678</v>
      </c>
    </row>
    <row r="113" spans="5:11" ht="18" customHeight="1" x14ac:dyDescent="0.25">
      <c r="E113" s="1185" t="s">
        <v>683</v>
      </c>
      <c r="F113" s="299">
        <f>F44</f>
        <v>714547</v>
      </c>
      <c r="G113" s="299">
        <f>G44</f>
        <v>0</v>
      </c>
      <c r="H113"/>
      <c r="I113"/>
      <c r="J113" s="299">
        <f>J44</f>
        <v>84918</v>
      </c>
      <c r="K113" s="1185" t="s">
        <v>683</v>
      </c>
    </row>
    <row r="114" spans="5:11" ht="18" customHeight="1" x14ac:dyDescent="0.25">
      <c r="E114" s="1185">
        <v>221</v>
      </c>
      <c r="F114" s="299">
        <f t="shared" ref="F114:G116" si="25">F55</f>
        <v>60000</v>
      </c>
      <c r="G114" s="299">
        <f t="shared" si="25"/>
        <v>0</v>
      </c>
      <c r="H114"/>
      <c r="I114"/>
      <c r="J114" s="299">
        <f>J55</f>
        <v>0</v>
      </c>
      <c r="K114" s="1185">
        <v>221</v>
      </c>
    </row>
    <row r="115" spans="5:11" ht="18" customHeight="1" x14ac:dyDescent="0.25">
      <c r="E115" s="1185">
        <v>222</v>
      </c>
      <c r="F115" s="299">
        <f t="shared" si="25"/>
        <v>0</v>
      </c>
      <c r="G115" s="299">
        <f t="shared" si="25"/>
        <v>0</v>
      </c>
      <c r="H115"/>
      <c r="I115"/>
      <c r="J115" s="299">
        <f>J56</f>
        <v>0</v>
      </c>
      <c r="K115" s="1185">
        <v>222</v>
      </c>
    </row>
    <row r="116" spans="5:11" ht="18" customHeight="1" x14ac:dyDescent="0.25">
      <c r="E116" s="1185" t="s">
        <v>946</v>
      </c>
      <c r="F116" s="299">
        <f t="shared" si="25"/>
        <v>270767.17</v>
      </c>
      <c r="G116" s="299">
        <f t="shared" si="25"/>
        <v>0</v>
      </c>
      <c r="H116"/>
      <c r="I116"/>
      <c r="J116" s="299">
        <f>J57</f>
        <v>0</v>
      </c>
      <c r="K116" s="1185" t="s">
        <v>946</v>
      </c>
    </row>
    <row r="117" spans="5:11" ht="18" customHeight="1" x14ac:dyDescent="0.25">
      <c r="E117" s="1198" t="s">
        <v>686</v>
      </c>
      <c r="F117" s="299">
        <f>F65</f>
        <v>3953162.6900000004</v>
      </c>
      <c r="G117" s="299">
        <f>G65</f>
        <v>0</v>
      </c>
      <c r="H117"/>
      <c r="I117"/>
      <c r="J117" s="299">
        <f>J65</f>
        <v>0</v>
      </c>
      <c r="K117" s="1198" t="s">
        <v>686</v>
      </c>
    </row>
    <row r="118" spans="5:11" ht="18" customHeight="1" x14ac:dyDescent="0.25">
      <c r="E118" s="1185">
        <v>224</v>
      </c>
      <c r="F118" s="299">
        <f t="shared" ref="F118:G122" si="26">F58</f>
        <v>0</v>
      </c>
      <c r="G118" s="299">
        <f t="shared" si="26"/>
        <v>0</v>
      </c>
      <c r="H118"/>
      <c r="I118"/>
      <c r="J118" s="299">
        <f>J58</f>
        <v>0</v>
      </c>
      <c r="K118" s="1185">
        <v>224</v>
      </c>
    </row>
    <row r="119" spans="5:11" ht="18" customHeight="1" x14ac:dyDescent="0.25">
      <c r="E119" s="1185">
        <v>225</v>
      </c>
      <c r="F119" s="299">
        <f t="shared" si="26"/>
        <v>671834.80999999994</v>
      </c>
      <c r="G119" s="299">
        <f t="shared" si="26"/>
        <v>0</v>
      </c>
      <c r="H119"/>
      <c r="I119"/>
      <c r="J119" s="299">
        <f t="shared" ref="J119:J122" si="27">J59</f>
        <v>885505</v>
      </c>
      <c r="K119" s="1185">
        <v>225</v>
      </c>
    </row>
    <row r="120" spans="5:11" ht="18" customHeight="1" x14ac:dyDescent="0.25">
      <c r="E120" s="1185">
        <v>226</v>
      </c>
      <c r="F120" s="299">
        <f t="shared" si="26"/>
        <v>2508029.6800000002</v>
      </c>
      <c r="G120" s="299">
        <f t="shared" si="26"/>
        <v>0</v>
      </c>
      <c r="H120"/>
      <c r="I120"/>
      <c r="J120" s="299">
        <f t="shared" si="27"/>
        <v>253486</v>
      </c>
      <c r="K120" s="1185">
        <v>226</v>
      </c>
    </row>
    <row r="121" spans="5:11" ht="18" customHeight="1" x14ac:dyDescent="0.25">
      <c r="E121" s="1185">
        <v>290</v>
      </c>
      <c r="F121" s="299">
        <f t="shared" si="26"/>
        <v>0</v>
      </c>
      <c r="G121" s="299">
        <f t="shared" si="26"/>
        <v>0</v>
      </c>
      <c r="H121"/>
      <c r="I121"/>
      <c r="J121" s="299">
        <f t="shared" si="27"/>
        <v>0</v>
      </c>
      <c r="K121" s="1185">
        <v>290</v>
      </c>
    </row>
    <row r="122" spans="5:11" ht="18" customHeight="1" x14ac:dyDescent="0.25">
      <c r="E122" s="1185">
        <v>310</v>
      </c>
      <c r="F122" s="299">
        <f t="shared" si="26"/>
        <v>0</v>
      </c>
      <c r="G122" s="299">
        <f t="shared" si="26"/>
        <v>0</v>
      </c>
      <c r="H122"/>
      <c r="I122"/>
      <c r="J122" s="299">
        <f t="shared" si="27"/>
        <v>490203</v>
      </c>
      <c r="K122" s="1185">
        <v>310</v>
      </c>
    </row>
    <row r="123" spans="5:11" ht="18" customHeight="1" x14ac:dyDescent="0.25">
      <c r="E123" s="1185">
        <v>341</v>
      </c>
      <c r="F123" s="299">
        <f>F73</f>
        <v>0</v>
      </c>
      <c r="G123" s="299">
        <f>G73</f>
        <v>0</v>
      </c>
      <c r="H123"/>
      <c r="I123"/>
      <c r="J123" s="299">
        <f>J73</f>
        <v>150000</v>
      </c>
      <c r="K123" s="1185">
        <v>341</v>
      </c>
    </row>
    <row r="124" spans="5:11" ht="18" customHeight="1" x14ac:dyDescent="0.25">
      <c r="E124" s="1184">
        <v>342</v>
      </c>
      <c r="F124" s="299">
        <f t="shared" ref="F124:G129" si="28">F74</f>
        <v>9424911.5600000005</v>
      </c>
      <c r="G124" s="299">
        <f t="shared" si="28"/>
        <v>0</v>
      </c>
      <c r="H124"/>
      <c r="I124"/>
      <c r="J124" s="299">
        <f t="shared" ref="J124:J129" si="29">J74</f>
        <v>8041370</v>
      </c>
      <c r="K124" s="1184">
        <v>342</v>
      </c>
    </row>
    <row r="125" spans="5:11" ht="18" customHeight="1" x14ac:dyDescent="0.25">
      <c r="E125" s="1184">
        <v>344</v>
      </c>
      <c r="F125" s="299">
        <f t="shared" si="28"/>
        <v>0</v>
      </c>
      <c r="G125" s="299">
        <f t="shared" si="28"/>
        <v>0</v>
      </c>
      <c r="H125"/>
      <c r="I125"/>
      <c r="J125" s="299">
        <f t="shared" si="29"/>
        <v>100000</v>
      </c>
      <c r="K125" s="1184">
        <v>344</v>
      </c>
    </row>
    <row r="126" spans="5:11" ht="18" customHeight="1" x14ac:dyDescent="0.25">
      <c r="E126" s="1184">
        <v>345</v>
      </c>
      <c r="F126" s="299">
        <f t="shared" si="28"/>
        <v>0</v>
      </c>
      <c r="G126" s="299">
        <f t="shared" si="28"/>
        <v>0</v>
      </c>
      <c r="H126"/>
      <c r="I126"/>
      <c r="J126" s="299">
        <f t="shared" si="29"/>
        <v>110000</v>
      </c>
      <c r="K126" s="1184">
        <v>345</v>
      </c>
    </row>
    <row r="127" spans="5:11" ht="18" customHeight="1" x14ac:dyDescent="0.25">
      <c r="E127" s="1184">
        <v>346</v>
      </c>
      <c r="F127" s="299">
        <f t="shared" si="28"/>
        <v>0</v>
      </c>
      <c r="G127" s="299">
        <f t="shared" si="28"/>
        <v>0</v>
      </c>
      <c r="H127"/>
      <c r="I127"/>
      <c r="J127" s="299">
        <f t="shared" si="29"/>
        <v>486830</v>
      </c>
      <c r="K127" s="1184">
        <v>346</v>
      </c>
    </row>
    <row r="128" spans="5:11" ht="18" customHeight="1" x14ac:dyDescent="0.25">
      <c r="E128" s="1184">
        <v>347</v>
      </c>
      <c r="F128" s="299">
        <f t="shared" si="28"/>
        <v>0</v>
      </c>
      <c r="G128" s="299">
        <f t="shared" si="28"/>
        <v>0</v>
      </c>
      <c r="H128"/>
      <c r="I128"/>
      <c r="J128" s="299">
        <f t="shared" si="29"/>
        <v>0</v>
      </c>
      <c r="K128" s="1184">
        <v>347</v>
      </c>
    </row>
    <row r="129" spans="5:11" ht="18" customHeight="1" x14ac:dyDescent="0.25">
      <c r="E129" s="1184">
        <v>349</v>
      </c>
      <c r="F129" s="299">
        <f t="shared" si="28"/>
        <v>0</v>
      </c>
      <c r="G129" s="299">
        <f t="shared" si="28"/>
        <v>0</v>
      </c>
      <c r="H129"/>
      <c r="I129"/>
      <c r="J129" s="299">
        <f t="shared" si="29"/>
        <v>0</v>
      </c>
      <c r="K129" s="1184">
        <v>349</v>
      </c>
    </row>
    <row r="130" spans="5:11" ht="18" customHeight="1" x14ac:dyDescent="0.25">
      <c r="E130" s="1185" t="s">
        <v>678</v>
      </c>
      <c r="F130" s="1186"/>
      <c r="G130" s="1186"/>
      <c r="H130"/>
      <c r="I130"/>
      <c r="J130" s="1186"/>
      <c r="K130" s="1185" t="s">
        <v>678</v>
      </c>
    </row>
    <row r="131" spans="5:11" ht="18" customHeight="1" x14ac:dyDescent="0.25">
      <c r="E131" s="1185" t="s">
        <v>680</v>
      </c>
      <c r="F131" s="1186"/>
      <c r="G131" s="1186"/>
      <c r="H131"/>
      <c r="I131"/>
      <c r="J131" s="1186"/>
      <c r="K131" s="1185" t="s">
        <v>680</v>
      </c>
    </row>
    <row r="132" spans="5:11" ht="18" customHeight="1" x14ac:dyDescent="0.25">
      <c r="E132" s="1185" t="s">
        <v>677</v>
      </c>
      <c r="F132" s="1186"/>
      <c r="G132" s="1186"/>
      <c r="H132"/>
      <c r="I132"/>
      <c r="J132" s="1186"/>
      <c r="K132" s="1185" t="s">
        <v>677</v>
      </c>
    </row>
    <row r="133" spans="5:11" ht="18" customHeight="1" x14ac:dyDescent="0.25">
      <c r="E133" s="1185" t="s">
        <v>679</v>
      </c>
      <c r="F133" s="1186"/>
      <c r="G133" s="1186"/>
      <c r="H133"/>
      <c r="I133"/>
      <c r="J133" s="1186"/>
      <c r="K133" s="1185" t="s">
        <v>679</v>
      </c>
    </row>
    <row r="134" spans="5:11" ht="18" customHeight="1" x14ac:dyDescent="0.25">
      <c r="E134" s="1185" t="s">
        <v>681</v>
      </c>
      <c r="F134" s="1186"/>
      <c r="G134" s="1186"/>
      <c r="H134"/>
      <c r="I134"/>
      <c r="J134" s="1186"/>
      <c r="K134" s="1185" t="s">
        <v>681</v>
      </c>
    </row>
    <row r="135" spans="5:11" ht="18" customHeight="1" x14ac:dyDescent="0.25">
      <c r="E135" s="1185" t="s">
        <v>682</v>
      </c>
      <c r="F135" s="1186"/>
      <c r="G135" s="1186"/>
      <c r="H135"/>
      <c r="I135"/>
      <c r="J135" s="1186"/>
      <c r="K135" s="1185" t="s">
        <v>682</v>
      </c>
    </row>
    <row r="136" spans="5:11" ht="18" customHeight="1" x14ac:dyDescent="0.25">
      <c r="E136" s="644"/>
      <c r="F136" s="1199">
        <f>SUM(F110:F135)</f>
        <v>29236022.949999996</v>
      </c>
      <c r="G136" s="1199">
        <f>SUM(G110:G135)</f>
        <v>0</v>
      </c>
      <c r="H136"/>
      <c r="I136"/>
      <c r="J136" s="1199">
        <f>SUM(J110:J135)</f>
        <v>17441119</v>
      </c>
      <c r="K136" s="644"/>
    </row>
    <row r="137" spans="5:11" ht="18" customHeight="1" x14ac:dyDescent="0.25">
      <c r="E137"/>
      <c r="F137" s="1200">
        <f>F136-F27</f>
        <v>0</v>
      </c>
      <c r="G137" s="1200">
        <f>G136-G27</f>
        <v>0</v>
      </c>
      <c r="H137"/>
      <c r="I137"/>
      <c r="J137" s="1200">
        <f>J136-J27</f>
        <v>0</v>
      </c>
      <c r="K137"/>
    </row>
    <row r="138" spans="5:11" ht="18" customHeight="1" x14ac:dyDescent="0.25"/>
    <row r="139" spans="5:11" ht="18" customHeight="1" x14ac:dyDescent="0.25"/>
    <row r="140" spans="5:11" ht="18" customHeight="1" x14ac:dyDescent="0.25"/>
    <row r="141" spans="5:11" ht="18" customHeight="1" x14ac:dyDescent="0.25"/>
    <row r="142" spans="5:11" ht="18" customHeight="1" x14ac:dyDescent="0.25"/>
    <row r="143" spans="5:11" ht="18" customHeight="1" x14ac:dyDescent="0.25"/>
    <row r="144" spans="5:11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</sheetData>
  <sheetProtection password="CA5A" sheet="1" objects="1" scenarios="1" formatCells="0" formatColumns="0" formatRows="0" insertRows="0"/>
  <mergeCells count="82">
    <mergeCell ref="A9:B12"/>
    <mergeCell ref="C9:C12"/>
    <mergeCell ref="D9:K9"/>
    <mergeCell ref="E10:E12"/>
    <mergeCell ref="F10:K10"/>
    <mergeCell ref="F11:G11"/>
    <mergeCell ref="H11:H12"/>
    <mergeCell ref="I11:I12"/>
    <mergeCell ref="J11:K11"/>
    <mergeCell ref="B1:J1"/>
    <mergeCell ref="A3:K3"/>
    <mergeCell ref="B4:J4"/>
    <mergeCell ref="B6:D6"/>
    <mergeCell ref="F6:G6"/>
    <mergeCell ref="A13:B13"/>
    <mergeCell ref="A20:B20"/>
    <mergeCell ref="M20:R20"/>
    <mergeCell ref="A15:B15"/>
    <mergeCell ref="A16:B16"/>
    <mergeCell ref="M16:M18"/>
    <mergeCell ref="N16:N18"/>
    <mergeCell ref="O16:O18"/>
    <mergeCell ref="P16:P18"/>
    <mergeCell ref="Q16:Q18"/>
    <mergeCell ref="R16:R18"/>
    <mergeCell ref="A17:B17"/>
    <mergeCell ref="A18:B18"/>
    <mergeCell ref="A19:B19"/>
    <mergeCell ref="N13:N14"/>
    <mergeCell ref="A14:B14"/>
    <mergeCell ref="A21:B21"/>
    <mergeCell ref="L21:L25"/>
    <mergeCell ref="A22:B22"/>
    <mergeCell ref="A23:B23"/>
    <mergeCell ref="A24:B24"/>
    <mergeCell ref="A25:B25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7:C67"/>
    <mergeCell ref="E67:F67"/>
    <mergeCell ref="A68:B68"/>
    <mergeCell ref="E68:F68"/>
    <mergeCell ref="A62:B62"/>
    <mergeCell ref="A63:B63"/>
    <mergeCell ref="C63:C64"/>
    <mergeCell ref="A64:B64"/>
    <mergeCell ref="A65:B65"/>
    <mergeCell ref="A66:B66"/>
  </mergeCells>
  <pageMargins left="0.47244094488188981" right="0.23622047244094491" top="0.35433070866141736" bottom="0.23622047244094491" header="0.31496062992125984" footer="0.19685039370078741"/>
  <pageSetup paperSize="9" scale="4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FF"/>
  </sheetPr>
  <dimension ref="A1:U158"/>
  <sheetViews>
    <sheetView view="pageBreakPreview" zoomScale="70" zoomScaleSheetLayoutView="70" workbookViewId="0">
      <selection activeCell="I20" sqref="I20"/>
    </sheetView>
  </sheetViews>
  <sheetFormatPr defaultColWidth="8.85546875" defaultRowHeight="15" x14ac:dyDescent="0.25"/>
  <cols>
    <col min="1" max="1" width="29.42578125" style="48" customWidth="1"/>
    <col min="2" max="2" width="28" style="48" customWidth="1"/>
    <col min="3" max="3" width="8.28515625" style="48" customWidth="1"/>
    <col min="4" max="4" width="21" style="48" customWidth="1"/>
    <col min="5" max="5" width="20.7109375" style="48" customWidth="1"/>
    <col min="6" max="6" width="21.140625" style="48" customWidth="1"/>
    <col min="7" max="7" width="20.140625" style="48" customWidth="1"/>
    <col min="8" max="8" width="19" style="48" customWidth="1"/>
    <col min="9" max="9" width="13.85546875" style="48" customWidth="1"/>
    <col min="10" max="10" width="20.140625" style="48" customWidth="1"/>
    <col min="11" max="11" width="16.85546875" style="48" customWidth="1"/>
    <col min="12" max="12" width="15.7109375" style="48" customWidth="1"/>
    <col min="13" max="13" width="20.7109375" style="48" customWidth="1"/>
    <col min="14" max="15" width="21.140625" style="48" customWidth="1"/>
    <col min="16" max="16" width="19.85546875" style="48" customWidth="1"/>
    <col min="17" max="17" width="17.42578125" style="48" customWidth="1"/>
    <col min="18" max="18" width="11.7109375" style="48" customWidth="1"/>
    <col min="19" max="16384" width="8.85546875" style="48"/>
  </cols>
  <sheetData>
    <row r="1" spans="1:19" ht="27.6" customHeight="1" x14ac:dyDescent="0.25">
      <c r="A1" s="49"/>
      <c r="B1" s="2260" t="s">
        <v>414</v>
      </c>
      <c r="C1" s="2260"/>
      <c r="D1" s="2260"/>
      <c r="E1" s="2260"/>
      <c r="F1" s="2260"/>
      <c r="G1" s="2260"/>
      <c r="H1" s="2260"/>
      <c r="I1" s="2260"/>
      <c r="J1" s="2260"/>
    </row>
    <row r="2" spans="1:19" ht="9.75" customHeight="1" x14ac:dyDescent="0.35">
      <c r="A2" s="49"/>
      <c r="B2" s="228"/>
      <c r="C2" s="228"/>
      <c r="D2" s="229"/>
      <c r="E2" s="229"/>
      <c r="F2" s="500"/>
      <c r="G2" s="230"/>
      <c r="H2" s="228"/>
      <c r="I2" s="228"/>
      <c r="J2" s="228"/>
      <c r="K2" s="49"/>
    </row>
    <row r="3" spans="1:19" ht="31.15" customHeight="1" x14ac:dyDescent="0.35">
      <c r="A3" s="2272" t="str">
        <f>'КФО 4'!A7:I7</f>
        <v>Муниципальное автономное дошкольное образовательное учреждение "Детский сад № 6" г. Уссурийска УГО ПК</v>
      </c>
      <c r="B3" s="2272"/>
      <c r="C3" s="2272"/>
      <c r="D3" s="2272"/>
      <c r="E3" s="2272"/>
      <c r="F3" s="2272"/>
      <c r="G3" s="2272"/>
      <c r="H3" s="2272"/>
      <c r="I3" s="2272"/>
      <c r="J3" s="2272"/>
      <c r="K3" s="2272"/>
    </row>
    <row r="4" spans="1:19" ht="15.6" customHeight="1" x14ac:dyDescent="0.25">
      <c r="A4" s="49"/>
      <c r="B4" s="2265" t="s">
        <v>169</v>
      </c>
      <c r="C4" s="2265"/>
      <c r="D4" s="2265"/>
      <c r="E4" s="2265"/>
      <c r="F4" s="2265"/>
      <c r="G4" s="2265"/>
      <c r="H4" s="2265"/>
      <c r="I4" s="2265"/>
      <c r="J4" s="2265"/>
      <c r="K4" s="49"/>
    </row>
    <row r="5" spans="1:19" ht="15.95" customHeight="1" x14ac:dyDescent="0.25">
      <c r="A5" s="49"/>
      <c r="B5" s="37"/>
      <c r="C5" s="40"/>
      <c r="D5" s="40"/>
      <c r="E5" s="40"/>
      <c r="F5" s="40"/>
      <c r="G5" s="40"/>
      <c r="H5" s="40"/>
      <c r="I5" s="40"/>
      <c r="J5" s="40"/>
      <c r="K5" s="49"/>
    </row>
    <row r="6" spans="1:19" ht="21.95" customHeight="1" x14ac:dyDescent="0.35">
      <c r="A6" s="49"/>
      <c r="B6" s="2270" t="s">
        <v>527</v>
      </c>
      <c r="C6" s="2270"/>
      <c r="D6" s="2270"/>
      <c r="E6" s="501" t="s">
        <v>479</v>
      </c>
      <c r="F6" s="2271" t="e">
        <f>'ПЕЧАТЬ ПЛАН'!#REF!</f>
        <v>#REF!</v>
      </c>
      <c r="G6" s="2271"/>
      <c r="H6" s="502" t="e">
        <f>'ПЕЧАТЬ ПЛАН'!#REF!</f>
        <v>#REF!</v>
      </c>
      <c r="I6" s="40"/>
      <c r="J6" s="1470" t="s">
        <v>1102</v>
      </c>
      <c r="K6" s="49"/>
      <c r="M6" s="1236">
        <v>45804</v>
      </c>
    </row>
    <row r="7" spans="1:19" ht="15" hidden="1" customHeight="1" x14ac:dyDescent="0.25">
      <c r="A7" s="49"/>
      <c r="B7" s="49"/>
      <c r="C7" s="49"/>
      <c r="D7" s="50"/>
      <c r="E7" s="42"/>
      <c r="F7" s="42"/>
      <c r="G7" s="42"/>
      <c r="H7" s="49"/>
      <c r="I7" s="49"/>
      <c r="J7" s="49"/>
      <c r="K7" s="49"/>
    </row>
    <row r="8" spans="1:19" ht="9.1999999999999993" customHeight="1" x14ac:dyDescent="0.25">
      <c r="A8" s="49"/>
      <c r="B8" s="49"/>
      <c r="C8" s="49"/>
      <c r="D8" s="54"/>
      <c r="E8" s="54"/>
      <c r="F8" s="54"/>
      <c r="G8" s="54"/>
      <c r="H8" s="54"/>
      <c r="I8" s="49"/>
      <c r="J8" s="49"/>
      <c r="K8" s="49"/>
    </row>
    <row r="9" spans="1:19" ht="15" customHeight="1" x14ac:dyDescent="0.25">
      <c r="A9" s="2266" t="s">
        <v>273</v>
      </c>
      <c r="B9" s="2266"/>
      <c r="C9" s="2261" t="s">
        <v>343</v>
      </c>
      <c r="D9" s="2263" t="s">
        <v>342</v>
      </c>
      <c r="E9" s="2263"/>
      <c r="F9" s="2263"/>
      <c r="G9" s="2263"/>
      <c r="H9" s="2263"/>
      <c r="I9" s="2263"/>
      <c r="J9" s="2263"/>
      <c r="K9" s="2263"/>
    </row>
    <row r="10" spans="1:19" ht="15" customHeight="1" x14ac:dyDescent="0.25">
      <c r="A10" s="2266"/>
      <c r="B10" s="2266"/>
      <c r="C10" s="2261"/>
      <c r="D10" s="1461"/>
      <c r="E10" s="2267" t="s">
        <v>340</v>
      </c>
      <c r="F10" s="2263" t="s">
        <v>339</v>
      </c>
      <c r="G10" s="2263"/>
      <c r="H10" s="2263"/>
      <c r="I10" s="2263"/>
      <c r="J10" s="2263"/>
      <c r="K10" s="2263"/>
    </row>
    <row r="11" spans="1:19" ht="68.099999999999994" customHeight="1" x14ac:dyDescent="0.25">
      <c r="A11" s="2266"/>
      <c r="B11" s="2266"/>
      <c r="C11" s="2261"/>
      <c r="D11" s="1462" t="s">
        <v>341</v>
      </c>
      <c r="E11" s="2268"/>
      <c r="F11" s="2262" t="s">
        <v>701</v>
      </c>
      <c r="G11" s="2262"/>
      <c r="H11" s="2264" t="s">
        <v>338</v>
      </c>
      <c r="I11" s="2261" t="s">
        <v>337</v>
      </c>
      <c r="J11" s="2261" t="s">
        <v>336</v>
      </c>
      <c r="K11" s="2261"/>
    </row>
    <row r="12" spans="1:19" ht="33.4" customHeight="1" x14ac:dyDescent="0.25">
      <c r="A12" s="2266"/>
      <c r="B12" s="2266"/>
      <c r="C12" s="2261"/>
      <c r="D12" s="1463">
        <f>'КФО 4'!J14</f>
        <v>2028</v>
      </c>
      <c r="E12" s="2269"/>
      <c r="F12" s="312" t="s">
        <v>163</v>
      </c>
      <c r="G12" s="312" t="s">
        <v>164</v>
      </c>
      <c r="H12" s="2264"/>
      <c r="I12" s="2261"/>
      <c r="J12" s="313" t="s">
        <v>335</v>
      </c>
      <c r="K12" s="314" t="s">
        <v>334</v>
      </c>
      <c r="L12" s="1037" t="s">
        <v>846</v>
      </c>
      <c r="M12" s="1037"/>
      <c r="N12" s="1036"/>
      <c r="O12"/>
    </row>
    <row r="13" spans="1:19" ht="17.850000000000001" customHeight="1" thickBot="1" x14ac:dyDescent="0.3">
      <c r="A13" s="2294">
        <v>1</v>
      </c>
      <c r="B13" s="2295"/>
      <c r="C13" s="765">
        <v>2</v>
      </c>
      <c r="D13" s="222">
        <v>3</v>
      </c>
      <c r="E13" s="765">
        <v>4</v>
      </c>
      <c r="F13" s="222">
        <v>5</v>
      </c>
      <c r="G13" s="765">
        <v>6</v>
      </c>
      <c r="H13" s="222">
        <v>7</v>
      </c>
      <c r="I13" s="765">
        <v>8</v>
      </c>
      <c r="J13" s="222">
        <v>9</v>
      </c>
      <c r="K13" s="765">
        <v>10</v>
      </c>
      <c r="M13" s="250" t="s">
        <v>333</v>
      </c>
      <c r="N13" s="2274" t="s">
        <v>332</v>
      </c>
      <c r="O13" s="871" t="s">
        <v>863</v>
      </c>
      <c r="P13" s="871" t="s">
        <v>864</v>
      </c>
      <c r="Q13"/>
      <c r="R13"/>
    </row>
    <row r="14" spans="1:19" ht="30" customHeight="1" x14ac:dyDescent="0.25">
      <c r="A14" s="2288" t="s">
        <v>635</v>
      </c>
      <c r="B14" s="2289"/>
      <c r="C14" s="771"/>
      <c r="D14" s="772">
        <f>D15+D16+D17+D18</f>
        <v>46872889.060000002</v>
      </c>
      <c r="E14" s="772">
        <f t="shared" ref="E14:I14" si="0">E15+E16+E17+E18</f>
        <v>29305800.059999999</v>
      </c>
      <c r="F14" s="772">
        <f t="shared" si="0"/>
        <v>29305800.059999999</v>
      </c>
      <c r="G14" s="772">
        <f t="shared" si="0"/>
        <v>0</v>
      </c>
      <c r="H14" s="772">
        <f t="shared" si="0"/>
        <v>84918</v>
      </c>
      <c r="I14" s="772">
        <f t="shared" si="0"/>
        <v>0</v>
      </c>
      <c r="J14" s="772">
        <f>J18</f>
        <v>17482171</v>
      </c>
      <c r="K14" s="773">
        <f>K18</f>
        <v>0</v>
      </c>
      <c r="L14" s="254">
        <f>J14-'КФО 2'!J955</f>
        <v>0</v>
      </c>
      <c r="M14" s="268">
        <f>(D14+D26)-D27</f>
        <v>84918</v>
      </c>
      <c r="N14" s="2274"/>
      <c r="O14" s="872">
        <f>F14+G14+H14</f>
        <v>29390718.059999999</v>
      </c>
      <c r="P14" s="873">
        <f>F14+G14+J14</f>
        <v>46787971.060000002</v>
      </c>
      <c r="Q14" s="251"/>
      <c r="R14" s="251"/>
      <c r="S14" s="217"/>
    </row>
    <row r="15" spans="1:19" ht="25.15" customHeight="1" x14ac:dyDescent="0.25">
      <c r="A15" s="2296" t="s">
        <v>347</v>
      </c>
      <c r="B15" s="2297"/>
      <c r="C15" s="327">
        <v>120</v>
      </c>
      <c r="D15" s="240">
        <f>E15+H15+I15+J15</f>
        <v>29305800.059999999</v>
      </c>
      <c r="E15" s="233">
        <f>F15+G15</f>
        <v>29305800.059999999</v>
      </c>
      <c r="F15" s="233">
        <f>F27</f>
        <v>29305800.059999999</v>
      </c>
      <c r="G15" s="233">
        <f>G27</f>
        <v>0</v>
      </c>
      <c r="H15" s="233"/>
      <c r="I15" s="288"/>
      <c r="J15" s="233"/>
      <c r="K15" s="774"/>
      <c r="M15" s="252"/>
      <c r="N15" s="253"/>
      <c r="O15"/>
      <c r="P15" s="251"/>
      <c r="Q15" s="251"/>
      <c r="R15" s="251"/>
      <c r="S15" s="217"/>
    </row>
    <row r="16" spans="1:19" ht="25.15" customHeight="1" x14ac:dyDescent="0.25">
      <c r="A16" s="2290" t="s">
        <v>348</v>
      </c>
      <c r="B16" s="2291"/>
      <c r="C16" s="331">
        <v>150</v>
      </c>
      <c r="D16" s="232">
        <f>E16+H16+I16+J16</f>
        <v>84918</v>
      </c>
      <c r="E16" s="233">
        <f>F16+G16</f>
        <v>0</v>
      </c>
      <c r="F16" s="232"/>
      <c r="G16" s="232"/>
      <c r="H16" s="233">
        <f>H27</f>
        <v>84918</v>
      </c>
      <c r="I16" s="232"/>
      <c r="J16" s="233"/>
      <c r="K16" s="775"/>
      <c r="M16" s="2240" t="s">
        <v>330</v>
      </c>
      <c r="N16" s="2232" t="s">
        <v>329</v>
      </c>
      <c r="O16" s="2232" t="s">
        <v>328</v>
      </c>
      <c r="P16" s="2233" t="s">
        <v>327</v>
      </c>
      <c r="Q16" s="2234" t="s">
        <v>326</v>
      </c>
      <c r="R16" s="2240" t="s">
        <v>325</v>
      </c>
    </row>
    <row r="17" spans="1:21" ht="25.15" hidden="1" customHeight="1" x14ac:dyDescent="0.25">
      <c r="A17" s="2290"/>
      <c r="B17" s="2291"/>
      <c r="C17" s="331"/>
      <c r="D17" s="232">
        <f>E17+H17+I17+J17</f>
        <v>0</v>
      </c>
      <c r="E17" s="233"/>
      <c r="F17" s="232"/>
      <c r="G17" s="232"/>
      <c r="H17" s="233"/>
      <c r="I17" s="232"/>
      <c r="J17" s="233"/>
      <c r="K17" s="775"/>
      <c r="M17" s="2240"/>
      <c r="N17" s="2232"/>
      <c r="O17" s="2232"/>
      <c r="P17" s="2233"/>
      <c r="Q17" s="2234"/>
      <c r="R17" s="2240"/>
    </row>
    <row r="18" spans="1:21" ht="25.15" customHeight="1" x14ac:dyDescent="0.25">
      <c r="A18" s="2292" t="s">
        <v>324</v>
      </c>
      <c r="B18" s="2293"/>
      <c r="C18" s="328">
        <v>160</v>
      </c>
      <c r="D18" s="236">
        <f>SUM(D19:D25)</f>
        <v>17482171</v>
      </c>
      <c r="E18" s="236">
        <f t="shared" ref="E18:K18" si="1">SUM(E19:E25)</f>
        <v>0</v>
      </c>
      <c r="F18" s="236">
        <f t="shared" si="1"/>
        <v>0</v>
      </c>
      <c r="G18" s="236">
        <f t="shared" si="1"/>
        <v>0</v>
      </c>
      <c r="H18" s="236">
        <f t="shared" si="1"/>
        <v>0</v>
      </c>
      <c r="I18" s="236">
        <f>SUM(I19:I25)</f>
        <v>0</v>
      </c>
      <c r="J18" s="236">
        <f>SUM(J19:J25)</f>
        <v>17482171</v>
      </c>
      <c r="K18" s="776">
        <f t="shared" si="1"/>
        <v>0</v>
      </c>
      <c r="L18" s="254">
        <f>J18-'КФО 2'!J955</f>
        <v>0</v>
      </c>
      <c r="M18" s="2240"/>
      <c r="N18" s="2240"/>
      <c r="O18" s="2232"/>
      <c r="P18" s="2233"/>
      <c r="Q18" s="2234"/>
      <c r="R18" s="2240"/>
    </row>
    <row r="19" spans="1:21" ht="25.15" customHeight="1" x14ac:dyDescent="0.25">
      <c r="A19" s="2246" t="s">
        <v>323</v>
      </c>
      <c r="B19" s="2247"/>
      <c r="C19" s="328">
        <v>130</v>
      </c>
      <c r="D19" s="240">
        <f t="shared" ref="D19:D26" si="2">E19+H19+I19+J19</f>
        <v>8041370</v>
      </c>
      <c r="E19" s="233">
        <f>F19+G19</f>
        <v>0</v>
      </c>
      <c r="F19" s="232"/>
      <c r="G19" s="232"/>
      <c r="H19" s="232"/>
      <c r="I19" s="232"/>
      <c r="J19" s="240">
        <f>J64</f>
        <v>8041370</v>
      </c>
      <c r="K19" s="777"/>
      <c r="M19" s="267">
        <f t="shared" ref="M19:R19" si="3">(F14+F26)-F27</f>
        <v>0</v>
      </c>
      <c r="N19" s="267">
        <f t="shared" si="3"/>
        <v>0</v>
      </c>
      <c r="O19" s="267">
        <f t="shared" si="3"/>
        <v>0</v>
      </c>
      <c r="P19" s="267">
        <f t="shared" si="3"/>
        <v>0</v>
      </c>
      <c r="Q19" s="267">
        <f t="shared" si="3"/>
        <v>0</v>
      </c>
      <c r="R19" s="267">
        <f t="shared" si="3"/>
        <v>0</v>
      </c>
    </row>
    <row r="20" spans="1:21" ht="25.15" customHeight="1" x14ac:dyDescent="0.3">
      <c r="A20" s="2246" t="s">
        <v>322</v>
      </c>
      <c r="B20" s="2247"/>
      <c r="C20" s="328">
        <v>130</v>
      </c>
      <c r="D20" s="240">
        <f t="shared" si="2"/>
        <v>9440801</v>
      </c>
      <c r="E20" s="233">
        <f>F20+G20</f>
        <v>0</v>
      </c>
      <c r="F20" s="232"/>
      <c r="G20" s="232"/>
      <c r="H20" s="232"/>
      <c r="I20" s="232"/>
      <c r="J20" s="317">
        <f>J27-J19</f>
        <v>9440801</v>
      </c>
      <c r="K20" s="777"/>
      <c r="M20" s="2235" t="s">
        <v>321</v>
      </c>
      <c r="N20" s="2236"/>
      <c r="O20" s="2236"/>
      <c r="P20" s="2236"/>
      <c r="Q20" s="2236"/>
      <c r="R20" s="2237"/>
    </row>
    <row r="21" spans="1:21" ht="25.15" customHeight="1" x14ac:dyDescent="0.25">
      <c r="A21" s="2248" t="s">
        <v>320</v>
      </c>
      <c r="B21" s="2249"/>
      <c r="C21" s="328">
        <v>150</v>
      </c>
      <c r="D21" s="285">
        <f t="shared" si="2"/>
        <v>0</v>
      </c>
      <c r="E21" s="285">
        <f t="shared" ref="E21:E25" si="4">F21+G21</f>
        <v>0</v>
      </c>
      <c r="F21" s="285"/>
      <c r="G21" s="285"/>
      <c r="H21" s="285"/>
      <c r="I21" s="285"/>
      <c r="J21" s="318"/>
      <c r="K21" s="1143"/>
      <c r="L21" s="2241">
        <f>D21+D22+D23+D24+D25</f>
        <v>0</v>
      </c>
    </row>
    <row r="22" spans="1:21" ht="45.6" customHeight="1" x14ac:dyDescent="0.25">
      <c r="A22" s="2250" t="s">
        <v>331</v>
      </c>
      <c r="B22" s="2251"/>
      <c r="C22" s="328">
        <v>140</v>
      </c>
      <c r="D22" s="278">
        <f t="shared" si="2"/>
        <v>0</v>
      </c>
      <c r="E22" s="278">
        <f t="shared" si="4"/>
        <v>0</v>
      </c>
      <c r="F22" s="319"/>
      <c r="G22" s="319"/>
      <c r="H22" s="319"/>
      <c r="I22" s="319"/>
      <c r="J22" s="319"/>
      <c r="K22" s="1144"/>
      <c r="L22" s="2242"/>
      <c r="M22" s="764" t="s">
        <v>537</v>
      </c>
      <c r="N22" s="764"/>
      <c r="O22"/>
    </row>
    <row r="23" spans="1:21" ht="25.15" customHeight="1" x14ac:dyDescent="0.25">
      <c r="A23" s="2252" t="s">
        <v>370</v>
      </c>
      <c r="B23" s="2253"/>
      <c r="C23" s="328">
        <v>440</v>
      </c>
      <c r="D23" s="278">
        <f t="shared" si="2"/>
        <v>0</v>
      </c>
      <c r="E23" s="278">
        <f t="shared" si="4"/>
        <v>0</v>
      </c>
      <c r="F23" s="220"/>
      <c r="G23" s="319"/>
      <c r="H23" s="319"/>
      <c r="I23" s="319"/>
      <c r="J23" s="319"/>
      <c r="K23" s="1144"/>
      <c r="L23" s="2242"/>
      <c r="M23" s="81"/>
      <c r="N23" s="81"/>
      <c r="O23" s="81"/>
      <c r="P23" s="81"/>
      <c r="Q23" s="81"/>
      <c r="R23" s="81"/>
      <c r="S23" s="81"/>
      <c r="T23" s="81"/>
    </row>
    <row r="24" spans="1:21" ht="42.6" customHeight="1" x14ac:dyDescent="0.25">
      <c r="A24" s="2254" t="s">
        <v>374</v>
      </c>
      <c r="B24" s="2255"/>
      <c r="C24" s="328">
        <v>130</v>
      </c>
      <c r="D24" s="287">
        <f>E24+H24+I24+J24</f>
        <v>0</v>
      </c>
      <c r="E24" s="287">
        <f t="shared" si="4"/>
        <v>0</v>
      </c>
      <c r="F24" s="320"/>
      <c r="G24" s="320"/>
      <c r="H24" s="320"/>
      <c r="I24" s="320"/>
      <c r="J24" s="320"/>
      <c r="K24" s="1145"/>
      <c r="L24" s="2242"/>
      <c r="M24" s="1147"/>
      <c r="N24" s="1147"/>
      <c r="O24" s="1147"/>
      <c r="P24" s="1147"/>
      <c r="Q24" s="1148"/>
      <c r="R24" s="1148"/>
      <c r="S24" s="1148"/>
      <c r="T24" s="1149"/>
      <c r="U24" s="1038"/>
    </row>
    <row r="25" spans="1:21" ht="25.15" customHeight="1" thickBot="1" x14ac:dyDescent="0.3">
      <c r="A25" s="2256" t="s">
        <v>375</v>
      </c>
      <c r="B25" s="2257"/>
      <c r="C25" s="778">
        <v>150</v>
      </c>
      <c r="D25" s="779">
        <f t="shared" si="2"/>
        <v>0</v>
      </c>
      <c r="E25" s="779">
        <f t="shared" si="4"/>
        <v>0</v>
      </c>
      <c r="F25" s="780"/>
      <c r="G25" s="780"/>
      <c r="H25" s="780"/>
      <c r="I25" s="780"/>
      <c r="J25" s="780"/>
      <c r="K25" s="1146"/>
      <c r="L25" s="2243"/>
      <c r="M25" s="1147"/>
      <c r="N25" s="1147"/>
      <c r="O25" s="1147"/>
      <c r="P25" s="1147"/>
      <c r="Q25" s="1148"/>
      <c r="R25" s="1148"/>
      <c r="S25" s="1148"/>
      <c r="T25" s="1149"/>
      <c r="U25" s="1038"/>
    </row>
    <row r="26" spans="1:21" ht="41.45" customHeight="1" x14ac:dyDescent="0.25">
      <c r="A26" s="2244" t="s">
        <v>319</v>
      </c>
      <c r="B26" s="2245"/>
      <c r="C26" s="766"/>
      <c r="D26" s="767">
        <f t="shared" si="2"/>
        <v>0</v>
      </c>
      <c r="E26" s="767">
        <f>F26+G26</f>
        <v>0</v>
      </c>
      <c r="F26" s="768"/>
      <c r="G26" s="768"/>
      <c r="H26" s="768"/>
      <c r="I26" s="769"/>
      <c r="J26" s="769"/>
      <c r="K26" s="770"/>
      <c r="M26" s="1056" t="s">
        <v>865</v>
      </c>
      <c r="N26" s="1056" t="s">
        <v>866</v>
      </c>
    </row>
    <row r="27" spans="1:21" ht="30" customHeight="1" x14ac:dyDescent="0.25">
      <c r="A27" s="2238" t="s">
        <v>513</v>
      </c>
      <c r="B27" s="2239"/>
      <c r="C27" s="241"/>
      <c r="D27" s="231">
        <f t="shared" ref="D27:K27" si="5">D28+D40+D47</f>
        <v>46787971.060000002</v>
      </c>
      <c r="E27" s="231">
        <f t="shared" si="5"/>
        <v>29305800.059999999</v>
      </c>
      <c r="F27" s="231">
        <f t="shared" si="5"/>
        <v>29305800.059999999</v>
      </c>
      <c r="G27" s="231">
        <f t="shared" si="5"/>
        <v>0</v>
      </c>
      <c r="H27" s="231">
        <f t="shared" si="5"/>
        <v>84918</v>
      </c>
      <c r="I27" s="231">
        <f t="shared" si="5"/>
        <v>0</v>
      </c>
      <c r="J27" s="231">
        <f t="shared" si="5"/>
        <v>17482171</v>
      </c>
      <c r="K27" s="242">
        <f t="shared" si="5"/>
        <v>0</v>
      </c>
      <c r="L27" s="269">
        <f>D27-ПРОВЕРКА!J38</f>
        <v>0</v>
      </c>
      <c r="M27" s="872">
        <f>F27+G27+J27</f>
        <v>46787971.060000002</v>
      </c>
      <c r="N27" s="872">
        <f>F27+G27+H27</f>
        <v>29390718.059999999</v>
      </c>
    </row>
    <row r="28" spans="1:21" ht="25.15" customHeight="1" x14ac:dyDescent="0.25">
      <c r="A28" s="2284" t="s">
        <v>318</v>
      </c>
      <c r="B28" s="2285"/>
      <c r="C28" s="243"/>
      <c r="D28" s="235">
        <f t="shared" ref="D28:K28" si="6">D30+D31+D32</f>
        <v>18471577.039999999</v>
      </c>
      <c r="E28" s="235">
        <f t="shared" si="6"/>
        <v>11632770.039999999</v>
      </c>
      <c r="F28" s="235">
        <f>F30+F31+F32</f>
        <v>11632770.039999999</v>
      </c>
      <c r="G28" s="235">
        <f t="shared" si="6"/>
        <v>0</v>
      </c>
      <c r="H28" s="235">
        <f t="shared" si="6"/>
        <v>0</v>
      </c>
      <c r="I28" s="235">
        <f t="shared" si="6"/>
        <v>0</v>
      </c>
      <c r="J28" s="235">
        <f t="shared" si="6"/>
        <v>6838807</v>
      </c>
      <c r="K28" s="244">
        <f t="shared" si="6"/>
        <v>0</v>
      </c>
      <c r="L28" s="392">
        <f>D28-'ПЕЧАТЬ ПЛАН'!M46-'ПЕЧАТЬ ПЛАН'!M53</f>
        <v>0</v>
      </c>
    </row>
    <row r="29" spans="1:21" ht="25.15" customHeight="1" x14ac:dyDescent="0.25">
      <c r="A29" s="2258" t="s">
        <v>536</v>
      </c>
      <c r="B29" s="2259"/>
      <c r="C29" s="531"/>
      <c r="D29" s="236">
        <f>E29+H29+I29+J29</f>
        <v>18471577.039999999</v>
      </c>
      <c r="E29" s="236">
        <f>F29+G29</f>
        <v>11632770.039999999</v>
      </c>
      <c r="F29" s="236">
        <f>F30+F31</f>
        <v>11632770.039999999</v>
      </c>
      <c r="G29" s="236">
        <f t="shared" ref="G29:I29" si="7">G30+G31</f>
        <v>0</v>
      </c>
      <c r="H29" s="236">
        <f t="shared" si="7"/>
        <v>0</v>
      </c>
      <c r="I29" s="236">
        <f t="shared" si="7"/>
        <v>0</v>
      </c>
      <c r="J29" s="236">
        <f>J30+J31</f>
        <v>6838807</v>
      </c>
      <c r="K29" s="245"/>
      <c r="L29" s="392"/>
      <c r="M29" s="256">
        <v>211</v>
      </c>
      <c r="N29" s="256">
        <v>213</v>
      </c>
      <c r="O29" s="256" t="s">
        <v>333</v>
      </c>
    </row>
    <row r="30" spans="1:21" ht="25.15" customHeight="1" x14ac:dyDescent="0.25">
      <c r="A30" s="2276" t="s">
        <v>100</v>
      </c>
      <c r="B30" s="2277"/>
      <c r="C30" s="332">
        <v>111</v>
      </c>
      <c r="D30" s="232">
        <f>E30+H30+I30+J30</f>
        <v>14187079.039999999</v>
      </c>
      <c r="E30" s="233">
        <f>F30+G30</f>
        <v>8934539.0399999991</v>
      </c>
      <c r="F30" s="232">
        <f>'КФО 4'!J15</f>
        <v>8934539.0399999991</v>
      </c>
      <c r="G30" s="232">
        <f>'КФО 4'!J16</f>
        <v>0</v>
      </c>
      <c r="H30" s="232">
        <f>'КФО 5'!J16</f>
        <v>0</v>
      </c>
      <c r="I30" s="325"/>
      <c r="J30" s="865">
        <f>'КФО 2'!J15</f>
        <v>5252540</v>
      </c>
      <c r="K30" s="326"/>
      <c r="L30" s="857" t="s">
        <v>688</v>
      </c>
      <c r="M30" s="858">
        <f>F30</f>
        <v>8934539.0399999991</v>
      </c>
      <c r="N30" s="807">
        <f>F31</f>
        <v>2698231</v>
      </c>
      <c r="O30" s="859">
        <f>M30+N30</f>
        <v>11632770.039999999</v>
      </c>
    </row>
    <row r="31" spans="1:21" ht="25.15" customHeight="1" x14ac:dyDescent="0.25">
      <c r="A31" s="2276" t="s">
        <v>317</v>
      </c>
      <c r="B31" s="2277"/>
      <c r="C31" s="332">
        <v>119</v>
      </c>
      <c r="D31" s="232">
        <f>E31+H31+I31+J31</f>
        <v>4284498</v>
      </c>
      <c r="E31" s="233">
        <f>F31+G31</f>
        <v>2698231</v>
      </c>
      <c r="F31" s="232">
        <f>'КФО 4'!J23</f>
        <v>2698231</v>
      </c>
      <c r="G31" s="232">
        <f>'КФО 4'!J24</f>
        <v>0</v>
      </c>
      <c r="H31" s="232">
        <f>'КФО 5'!J23</f>
        <v>0</v>
      </c>
      <c r="I31" s="325"/>
      <c r="J31" s="865">
        <f>'КФО 2'!J22</f>
        <v>1586267</v>
      </c>
      <c r="K31" s="326"/>
      <c r="L31" s="857" t="s">
        <v>698</v>
      </c>
      <c r="M31" s="858">
        <f>G30</f>
        <v>0</v>
      </c>
      <c r="N31" s="858">
        <f>G31</f>
        <v>0</v>
      </c>
      <c r="O31" s="859">
        <f t="shared" ref="O31:O32" si="8">M31+N31</f>
        <v>0</v>
      </c>
    </row>
    <row r="32" spans="1:21" ht="25.15" customHeight="1" x14ac:dyDescent="0.25">
      <c r="A32" s="2286" t="s">
        <v>316</v>
      </c>
      <c r="B32" s="2287"/>
      <c r="C32" s="333"/>
      <c r="D32" s="245">
        <f t="shared" ref="D32:I32" si="9">SUM(D33:D39)</f>
        <v>0</v>
      </c>
      <c r="E32" s="245">
        <f>SUM(E33:E39)</f>
        <v>0</v>
      </c>
      <c r="F32" s="245">
        <f t="shared" si="9"/>
        <v>0</v>
      </c>
      <c r="G32" s="245">
        <f t="shared" si="9"/>
        <v>0</v>
      </c>
      <c r="H32" s="245">
        <f>SUM(J33:J39)</f>
        <v>0</v>
      </c>
      <c r="I32" s="245">
        <f t="shared" si="9"/>
        <v>0</v>
      </c>
      <c r="J32" s="245">
        <f>SUM(J33:J39)</f>
        <v>0</v>
      </c>
      <c r="K32" s="245">
        <f>SUM(K33:K39)</f>
        <v>0</v>
      </c>
      <c r="L32" s="860" t="s">
        <v>699</v>
      </c>
      <c r="M32" s="807">
        <f>J30</f>
        <v>5252540</v>
      </c>
      <c r="N32" s="807">
        <f>J31</f>
        <v>1586267</v>
      </c>
      <c r="O32" s="859">
        <f t="shared" si="8"/>
        <v>6838807</v>
      </c>
    </row>
    <row r="33" spans="1:13" ht="25.15" customHeight="1" x14ac:dyDescent="0.25">
      <c r="A33" s="2220" t="s">
        <v>315</v>
      </c>
      <c r="B33" s="2221"/>
      <c r="C33" s="332">
        <v>112</v>
      </c>
      <c r="D33" s="232">
        <f t="shared" ref="D33:D37" si="10">E33+H33+I33+J33</f>
        <v>0</v>
      </c>
      <c r="E33" s="233">
        <f>F33+G33</f>
        <v>0</v>
      </c>
      <c r="F33" s="232">
        <f>'КФО 4'!J32</f>
        <v>0</v>
      </c>
      <c r="G33" s="232"/>
      <c r="H33" s="232">
        <f>'КФО 5'!J30</f>
        <v>0</v>
      </c>
      <c r="I33" s="325"/>
      <c r="J33" s="325">
        <f>'КФО 2'!J30</f>
        <v>0</v>
      </c>
      <c r="K33" s="321"/>
    </row>
    <row r="34" spans="1:13" ht="25.15" customHeight="1" x14ac:dyDescent="0.25">
      <c r="A34" s="2220" t="s">
        <v>314</v>
      </c>
      <c r="B34" s="2221"/>
      <c r="C34" s="332">
        <v>112</v>
      </c>
      <c r="D34" s="232">
        <f t="shared" si="10"/>
        <v>0</v>
      </c>
      <c r="E34" s="233">
        <f t="shared" ref="E34:E37" si="11">F34+G34</f>
        <v>0</v>
      </c>
      <c r="F34" s="232">
        <f>'КФО 4'!J37</f>
        <v>0</v>
      </c>
      <c r="G34" s="232"/>
      <c r="H34" s="232">
        <f>'КФО 5'!J35</f>
        <v>0</v>
      </c>
      <c r="I34" s="325"/>
      <c r="J34" s="325">
        <f>'КФО 2'!J35</f>
        <v>0</v>
      </c>
      <c r="K34" s="321"/>
      <c r="L34" s="667"/>
    </row>
    <row r="35" spans="1:13" ht="25.15" customHeight="1" x14ac:dyDescent="0.25">
      <c r="A35" s="2220" t="s">
        <v>301</v>
      </c>
      <c r="B35" s="2221"/>
      <c r="C35" s="332">
        <v>112</v>
      </c>
      <c r="D35" s="232">
        <f t="shared" si="10"/>
        <v>0</v>
      </c>
      <c r="E35" s="233">
        <f t="shared" si="11"/>
        <v>0</v>
      </c>
      <c r="F35" s="232">
        <f>'КФО 4'!J41</f>
        <v>0</v>
      </c>
      <c r="G35" s="232"/>
      <c r="H35" s="232">
        <f>'КФО 5'!J39</f>
        <v>0</v>
      </c>
      <c r="I35" s="325"/>
      <c r="J35" s="325">
        <f>'КФО 2'!J39</f>
        <v>0</v>
      </c>
      <c r="K35" s="321"/>
    </row>
    <row r="36" spans="1:13" ht="22.5" hidden="1" customHeight="1" x14ac:dyDescent="0.25">
      <c r="A36" s="2218"/>
      <c r="B36" s="2219"/>
      <c r="C36" s="349"/>
      <c r="D36" s="233">
        <f t="shared" si="10"/>
        <v>0</v>
      </c>
      <c r="E36" s="233">
        <f t="shared" si="11"/>
        <v>0</v>
      </c>
      <c r="F36" s="233"/>
      <c r="G36" s="233"/>
      <c r="H36" s="233"/>
      <c r="I36" s="865"/>
      <c r="J36" s="865"/>
      <c r="K36" s="321"/>
    </row>
    <row r="37" spans="1:13" ht="37.5" customHeight="1" x14ac:dyDescent="0.25">
      <c r="A37" s="2218" t="s">
        <v>412</v>
      </c>
      <c r="B37" s="2219"/>
      <c r="C37" s="332">
        <v>112</v>
      </c>
      <c r="D37" s="232">
        <f t="shared" si="10"/>
        <v>0</v>
      </c>
      <c r="E37" s="233">
        <f t="shared" si="11"/>
        <v>0</v>
      </c>
      <c r="F37" s="232">
        <f>'КФО 4'!J49</f>
        <v>0</v>
      </c>
      <c r="G37" s="232"/>
      <c r="H37" s="232">
        <f>'КФО 5'!J47</f>
        <v>0</v>
      </c>
      <c r="I37" s="325"/>
      <c r="J37" s="325">
        <f>'КФО 2'!J47</f>
        <v>0</v>
      </c>
      <c r="K37" s="321"/>
    </row>
    <row r="38" spans="1:13" ht="36.4" customHeight="1" x14ac:dyDescent="0.25">
      <c r="A38" s="2218" t="s">
        <v>413</v>
      </c>
      <c r="B38" s="2219"/>
      <c r="C38" s="332">
        <v>112</v>
      </c>
      <c r="D38" s="232">
        <f>E38+H38+I38+J38</f>
        <v>0</v>
      </c>
      <c r="E38" s="233">
        <f>F38+G38</f>
        <v>0</v>
      </c>
      <c r="F38" s="232">
        <f>'КФО 4'!J52</f>
        <v>0</v>
      </c>
      <c r="G38" s="232"/>
      <c r="H38" s="232">
        <f>'КФО 5'!J50</f>
        <v>0</v>
      </c>
      <c r="I38" s="325"/>
      <c r="J38" s="325">
        <f>'КФО 2'!J50</f>
        <v>0</v>
      </c>
      <c r="K38" s="321"/>
    </row>
    <row r="39" spans="1:13" ht="39.200000000000003" customHeight="1" x14ac:dyDescent="0.25">
      <c r="A39" s="2218" t="s">
        <v>411</v>
      </c>
      <c r="B39" s="2219"/>
      <c r="C39" s="332">
        <v>321</v>
      </c>
      <c r="D39" s="232">
        <f>E39+H39+I39+J39</f>
        <v>0</v>
      </c>
      <c r="E39" s="233">
        <f>F39+G39</f>
        <v>0</v>
      </c>
      <c r="F39" s="232">
        <f>'КФО 4'!J67+'КФО 4'!J72</f>
        <v>0</v>
      </c>
      <c r="G39" s="232">
        <f>'КФО 4'!J76</f>
        <v>0</v>
      </c>
      <c r="H39" s="232"/>
      <c r="I39" s="325"/>
      <c r="J39" s="325">
        <f>'КФО 2'!J70</f>
        <v>0</v>
      </c>
      <c r="K39" s="321"/>
    </row>
    <row r="40" spans="1:13" ht="43.15" customHeight="1" x14ac:dyDescent="0.25">
      <c r="A40" s="2222" t="s">
        <v>512</v>
      </c>
      <c r="B40" s="2223"/>
      <c r="C40" s="334">
        <v>290</v>
      </c>
      <c r="D40" s="234">
        <f>D41+D42+D44+D45+D46</f>
        <v>799465</v>
      </c>
      <c r="E40" s="234">
        <f t="shared" ref="E40:K40" si="12">E41+E42+E44+E45+E46</f>
        <v>714547</v>
      </c>
      <c r="F40" s="234">
        <f>F41+F42+F44+F45+F46</f>
        <v>714547</v>
      </c>
      <c r="G40" s="234">
        <f t="shared" si="12"/>
        <v>0</v>
      </c>
      <c r="H40" s="234">
        <f>J41+J42+J44+J45+J46</f>
        <v>84918</v>
      </c>
      <c r="I40" s="234">
        <f t="shared" si="12"/>
        <v>0</v>
      </c>
      <c r="J40" s="234">
        <f t="shared" si="12"/>
        <v>84918</v>
      </c>
      <c r="K40" s="246">
        <f t="shared" si="12"/>
        <v>0</v>
      </c>
    </row>
    <row r="41" spans="1:13" ht="25.15" hidden="1" customHeight="1" x14ac:dyDescent="0.25">
      <c r="A41" s="2220" t="s">
        <v>313</v>
      </c>
      <c r="B41" s="2221"/>
      <c r="C41" s="335"/>
      <c r="D41" s="232">
        <f t="shared" ref="D41:D46" si="13">E41+H41+I41+J41</f>
        <v>0</v>
      </c>
      <c r="E41" s="233">
        <f>F41+G41</f>
        <v>0</v>
      </c>
      <c r="F41" s="233"/>
      <c r="G41" s="233"/>
      <c r="H41" s="233"/>
      <c r="I41" s="233"/>
      <c r="J41" s="233"/>
      <c r="K41" s="275"/>
    </row>
    <row r="42" spans="1:13" ht="46.7" hidden="1" customHeight="1" x14ac:dyDescent="0.25">
      <c r="A42" s="2220" t="s">
        <v>312</v>
      </c>
      <c r="B42" s="2221"/>
      <c r="C42" s="349">
        <v>360</v>
      </c>
      <c r="D42" s="232">
        <f t="shared" si="13"/>
        <v>0</v>
      </c>
      <c r="E42" s="233">
        <f t="shared" ref="E42:E43" si="14">F42+G42</f>
        <v>0</v>
      </c>
      <c r="F42" s="233"/>
      <c r="G42" s="233"/>
      <c r="H42" s="233"/>
      <c r="I42" s="233"/>
      <c r="J42" s="233"/>
      <c r="K42" s="275"/>
    </row>
    <row r="43" spans="1:13" ht="51.95" customHeight="1" x14ac:dyDescent="0.25">
      <c r="A43" s="2224" t="s">
        <v>371</v>
      </c>
      <c r="B43" s="2225"/>
      <c r="C43" s="335"/>
      <c r="D43" s="232">
        <f t="shared" si="13"/>
        <v>0</v>
      </c>
      <c r="E43" s="233">
        <f t="shared" si="14"/>
        <v>0</v>
      </c>
      <c r="F43" s="233"/>
      <c r="G43" s="233"/>
      <c r="H43" s="233"/>
      <c r="I43" s="233"/>
      <c r="J43" s="233"/>
      <c r="K43" s="275"/>
    </row>
    <row r="44" spans="1:13" ht="25.15" customHeight="1" x14ac:dyDescent="0.25">
      <c r="A44" s="2278" t="s">
        <v>311</v>
      </c>
      <c r="B44" s="2279"/>
      <c r="C44" s="336" t="s">
        <v>310</v>
      </c>
      <c r="D44" s="237">
        <f t="shared" si="13"/>
        <v>799465</v>
      </c>
      <c r="E44" s="237">
        <f>F44+G44</f>
        <v>714547</v>
      </c>
      <c r="F44" s="867">
        <f>'КФО 4'!J97</f>
        <v>714547</v>
      </c>
      <c r="G44" s="867"/>
      <c r="H44" s="867"/>
      <c r="I44" s="867"/>
      <c r="J44" s="867">
        <f>'КФО 2'!J89</f>
        <v>84918</v>
      </c>
      <c r="K44" s="322"/>
    </row>
    <row r="45" spans="1:13" ht="39.200000000000003" customHeight="1" x14ac:dyDescent="0.25">
      <c r="A45" s="2280" t="s">
        <v>309</v>
      </c>
      <c r="B45" s="2281"/>
      <c r="C45" s="336" t="s">
        <v>308</v>
      </c>
      <c r="D45" s="237">
        <f t="shared" si="13"/>
        <v>0</v>
      </c>
      <c r="E45" s="237">
        <f>F45+G45</f>
        <v>0</v>
      </c>
      <c r="F45" s="237">
        <f>'КФО 4'!J105</f>
        <v>0</v>
      </c>
      <c r="G45" s="237"/>
      <c r="H45" s="867"/>
      <c r="I45" s="867"/>
      <c r="J45" s="867">
        <f>'КФО 2'!J97</f>
        <v>0</v>
      </c>
      <c r="K45" s="322"/>
    </row>
    <row r="46" spans="1:13" ht="58.7" customHeight="1" x14ac:dyDescent="0.25">
      <c r="A46" s="2282" t="s">
        <v>415</v>
      </c>
      <c r="B46" s="2283"/>
      <c r="C46" s="337" t="s">
        <v>307</v>
      </c>
      <c r="D46" s="237">
        <f t="shared" si="13"/>
        <v>0</v>
      </c>
      <c r="E46" s="237">
        <f>F46+G46</f>
        <v>0</v>
      </c>
      <c r="F46" s="867">
        <f>'КФО 4'!J117</f>
        <v>0</v>
      </c>
      <c r="G46" s="867"/>
      <c r="H46" s="867"/>
      <c r="I46" s="867"/>
      <c r="J46" s="867">
        <f>'КФО 2'!J109</f>
        <v>0</v>
      </c>
      <c r="K46" s="322"/>
    </row>
    <row r="47" spans="1:13" ht="45.6" customHeight="1" x14ac:dyDescent="0.25">
      <c r="A47" s="2226" t="s">
        <v>306</v>
      </c>
      <c r="B47" s="2227"/>
      <c r="C47" s="247" t="s">
        <v>30</v>
      </c>
      <c r="D47" s="238">
        <f t="shared" ref="D47:E47" si="15">D48+D51+D54+D65</f>
        <v>27516929.02</v>
      </c>
      <c r="E47" s="238">
        <f t="shared" si="15"/>
        <v>16958483.02</v>
      </c>
      <c r="F47" s="238">
        <f>F48+F51+F54+F65</f>
        <v>16958483.02</v>
      </c>
      <c r="G47" s="238">
        <f t="shared" ref="G47:K47" si="16">G48+G51+G54+G65</f>
        <v>0</v>
      </c>
      <c r="H47" s="238">
        <f t="shared" si="16"/>
        <v>0</v>
      </c>
      <c r="I47" s="238">
        <f t="shared" si="16"/>
        <v>0</v>
      </c>
      <c r="J47" s="238">
        <f t="shared" si="16"/>
        <v>10558446</v>
      </c>
      <c r="K47" s="238">
        <f t="shared" si="16"/>
        <v>0</v>
      </c>
      <c r="L47" s="306">
        <f>D47-ПРОВЕРКА!J27</f>
        <v>0</v>
      </c>
      <c r="M47" s="270"/>
    </row>
    <row r="48" spans="1:13" ht="38.25" customHeight="1" x14ac:dyDescent="0.25">
      <c r="A48" s="2228" t="s">
        <v>305</v>
      </c>
      <c r="B48" s="2229"/>
      <c r="C48" s="248" t="s">
        <v>298</v>
      </c>
      <c r="D48" s="323">
        <f t="shared" ref="D48:K48" si="17">D49+D50</f>
        <v>0</v>
      </c>
      <c r="E48" s="323">
        <f t="shared" si="17"/>
        <v>0</v>
      </c>
      <c r="F48" s="323">
        <f t="shared" si="17"/>
        <v>0</v>
      </c>
      <c r="G48" s="323">
        <f t="shared" si="17"/>
        <v>0</v>
      </c>
      <c r="H48" s="323">
        <f>J49+J50</f>
        <v>0</v>
      </c>
      <c r="I48" s="323">
        <f t="shared" si="17"/>
        <v>0</v>
      </c>
      <c r="J48" s="323">
        <f t="shared" si="17"/>
        <v>0</v>
      </c>
      <c r="K48" s="324">
        <f t="shared" si="17"/>
        <v>0</v>
      </c>
      <c r="L48" s="306">
        <f>D48-ПРОВЕРКА!J24</f>
        <v>0</v>
      </c>
    </row>
    <row r="49" spans="1:12" ht="25.15" customHeight="1" x14ac:dyDescent="0.25">
      <c r="A49" s="2212" t="s">
        <v>304</v>
      </c>
      <c r="B49" s="2213"/>
      <c r="C49" s="219" t="s">
        <v>303</v>
      </c>
      <c r="D49" s="329">
        <f>E49+H49+I49+J49</f>
        <v>0</v>
      </c>
      <c r="E49" s="329">
        <f>F49+G49</f>
        <v>0</v>
      </c>
      <c r="F49" s="868">
        <f>'КФО 4'!J128</f>
        <v>0</v>
      </c>
      <c r="G49" s="868"/>
      <c r="H49" s="868">
        <f>'КФО 5'!J109</f>
        <v>0</v>
      </c>
      <c r="I49" s="868"/>
      <c r="J49" s="868">
        <f>'КФО 2'!J120</f>
        <v>0</v>
      </c>
      <c r="K49" s="330"/>
    </row>
    <row r="50" spans="1:12" ht="25.15" customHeight="1" x14ac:dyDescent="0.25">
      <c r="A50" s="2212" t="s">
        <v>301</v>
      </c>
      <c r="B50" s="2213"/>
      <c r="C50" s="219" t="s">
        <v>303</v>
      </c>
      <c r="D50" s="329">
        <f>E50+H50+I50+J50</f>
        <v>0</v>
      </c>
      <c r="E50" s="329">
        <f>F50+G50</f>
        <v>0</v>
      </c>
      <c r="F50" s="868">
        <f>'КФО 4'!J134</f>
        <v>0</v>
      </c>
      <c r="G50" s="868"/>
      <c r="H50" s="868">
        <f>'КФО 5'!J123</f>
        <v>0</v>
      </c>
      <c r="I50" s="868"/>
      <c r="J50" s="868">
        <f>'КФО 2'!J126</f>
        <v>0</v>
      </c>
      <c r="K50" s="330"/>
    </row>
    <row r="51" spans="1:12" ht="35.1" customHeight="1" x14ac:dyDescent="0.25">
      <c r="A51" s="2230" t="s">
        <v>302</v>
      </c>
      <c r="B51" s="2231"/>
      <c r="C51" s="249"/>
      <c r="D51" s="323">
        <f>D52+D53</f>
        <v>0</v>
      </c>
      <c r="E51" s="323">
        <f>E52+E53</f>
        <v>0</v>
      </c>
      <c r="F51" s="323">
        <f t="shared" ref="F51:K51" si="18">F52+F53</f>
        <v>0</v>
      </c>
      <c r="G51" s="323">
        <f t="shared" si="18"/>
        <v>0</v>
      </c>
      <c r="H51" s="323">
        <f>J52+J53</f>
        <v>0</v>
      </c>
      <c r="I51" s="323">
        <f t="shared" si="18"/>
        <v>0</v>
      </c>
      <c r="J51" s="323">
        <f t="shared" si="18"/>
        <v>0</v>
      </c>
      <c r="K51" s="324">
        <f t="shared" si="18"/>
        <v>0</v>
      </c>
    </row>
    <row r="52" spans="1:12" ht="22.15" customHeight="1" x14ac:dyDescent="0.25">
      <c r="A52" s="2210" t="s">
        <v>301</v>
      </c>
      <c r="B52" s="2211"/>
      <c r="C52" s="219" t="s">
        <v>299</v>
      </c>
      <c r="D52" s="329">
        <f>E52+H52+I52+J52</f>
        <v>0</v>
      </c>
      <c r="E52" s="329">
        <f>F52+G52</f>
        <v>0</v>
      </c>
      <c r="F52" s="868">
        <f>'КФО 4'!J162</f>
        <v>0</v>
      </c>
      <c r="G52" s="868"/>
      <c r="H52" s="868">
        <f>'КФО 5'!J133</f>
        <v>0</v>
      </c>
      <c r="I52" s="868"/>
      <c r="J52" s="868">
        <f>'КФО 2'!J136</f>
        <v>0</v>
      </c>
      <c r="K52" s="330"/>
    </row>
    <row r="53" spans="1:12" ht="22.15" customHeight="1" x14ac:dyDescent="0.25">
      <c r="A53" s="2210" t="s">
        <v>300</v>
      </c>
      <c r="B53" s="2211"/>
      <c r="C53" s="219" t="s">
        <v>299</v>
      </c>
      <c r="D53" s="329">
        <f>F53+G53+H53+I53+J53</f>
        <v>0</v>
      </c>
      <c r="E53" s="329">
        <f>F53+G53</f>
        <v>0</v>
      </c>
      <c r="F53" s="868">
        <f>'КФО 4'!J167</f>
        <v>0</v>
      </c>
      <c r="G53" s="868"/>
      <c r="H53" s="868">
        <f>'КФО 5'!J138</f>
        <v>0</v>
      </c>
      <c r="I53" s="868"/>
      <c r="J53" s="868">
        <f>'КФО 2'!J141</f>
        <v>0</v>
      </c>
      <c r="K53" s="330"/>
    </row>
    <row r="54" spans="1:12" ht="43.9" customHeight="1" x14ac:dyDescent="0.25">
      <c r="A54" s="2222" t="s">
        <v>630</v>
      </c>
      <c r="B54" s="2223"/>
      <c r="C54" s="1188">
        <v>244</v>
      </c>
      <c r="D54" s="239">
        <f t="shared" ref="D54:E54" si="19">SUM(D55:D63)</f>
        <v>23504795.210000001</v>
      </c>
      <c r="E54" s="239">
        <f t="shared" si="19"/>
        <v>12946349.210000001</v>
      </c>
      <c r="F54" s="239">
        <f>SUM(F55:F63)</f>
        <v>12946349.210000001</v>
      </c>
      <c r="G54" s="239">
        <f t="shared" ref="G54:K54" si="20">SUM(G55:G63)</f>
        <v>0</v>
      </c>
      <c r="H54" s="239">
        <f t="shared" si="20"/>
        <v>0</v>
      </c>
      <c r="I54" s="239">
        <f t="shared" si="20"/>
        <v>0</v>
      </c>
      <c r="J54" s="239">
        <f t="shared" si="20"/>
        <v>10558446</v>
      </c>
      <c r="K54" s="239">
        <f t="shared" si="20"/>
        <v>0</v>
      </c>
      <c r="L54" s="270"/>
    </row>
    <row r="55" spans="1:12" ht="25.15" customHeight="1" x14ac:dyDescent="0.25">
      <c r="A55" s="2210" t="s">
        <v>297</v>
      </c>
      <c r="B55" s="2211"/>
      <c r="C55" s="219">
        <v>244</v>
      </c>
      <c r="D55" s="232">
        <f t="shared" ref="D55:D65" si="21">E55+H55+I55+J55</f>
        <v>60000</v>
      </c>
      <c r="E55" s="233">
        <f t="shared" ref="E55:E65" si="22">F55+G55</f>
        <v>60000</v>
      </c>
      <c r="F55" s="232">
        <f>'КФО 4'!J185</f>
        <v>60000</v>
      </c>
      <c r="G55" s="325"/>
      <c r="H55" s="325">
        <f>'КФО 5'!J156</f>
        <v>0</v>
      </c>
      <c r="I55" s="325"/>
      <c r="J55" s="325">
        <f>'КФО 2'!J177</f>
        <v>0</v>
      </c>
      <c r="K55" s="316"/>
    </row>
    <row r="56" spans="1:12" ht="25.15" customHeight="1" x14ac:dyDescent="0.25">
      <c r="A56" s="2210" t="s">
        <v>8</v>
      </c>
      <c r="B56" s="2211"/>
      <c r="C56" s="219">
        <v>244</v>
      </c>
      <c r="D56" s="232">
        <f t="shared" si="21"/>
        <v>0</v>
      </c>
      <c r="E56" s="233">
        <f t="shared" si="22"/>
        <v>0</v>
      </c>
      <c r="F56" s="232">
        <f>'КФО 4'!J194</f>
        <v>0</v>
      </c>
      <c r="G56" s="325"/>
      <c r="H56" s="325">
        <f>'КФО 5'!J165</f>
        <v>0</v>
      </c>
      <c r="I56" s="325"/>
      <c r="J56" s="325">
        <f>'КФО 2'!J186</f>
        <v>0</v>
      </c>
      <c r="K56" s="316"/>
    </row>
    <row r="57" spans="1:12" ht="25.15" customHeight="1" x14ac:dyDescent="0.25">
      <c r="A57" s="2212" t="s">
        <v>296</v>
      </c>
      <c r="B57" s="2213"/>
      <c r="C57" s="1175">
        <v>244</v>
      </c>
      <c r="D57" s="232">
        <f>E57+H57+I57+J57</f>
        <v>281573.15999999997</v>
      </c>
      <c r="E57" s="233">
        <f>F57+G57</f>
        <v>281573.15999999997</v>
      </c>
      <c r="F57" s="232">
        <f>'КФО 4'!J203</f>
        <v>281573.15999999997</v>
      </c>
      <c r="G57" s="325"/>
      <c r="H57" s="325">
        <f>'КФО 5'!J175</f>
        <v>0</v>
      </c>
      <c r="I57" s="325"/>
      <c r="J57" s="325">
        <f>'КФО 2'!J195</f>
        <v>0</v>
      </c>
      <c r="K57" s="316"/>
    </row>
    <row r="58" spans="1:12" ht="25.15" customHeight="1" x14ac:dyDescent="0.25">
      <c r="A58" s="2210" t="s">
        <v>705</v>
      </c>
      <c r="B58" s="2211"/>
      <c r="C58" s="219">
        <v>244</v>
      </c>
      <c r="D58" s="232">
        <f>E58+H58+I58+J58</f>
        <v>0</v>
      </c>
      <c r="E58" s="233">
        <f>F58+G58</f>
        <v>0</v>
      </c>
      <c r="F58" s="233">
        <f>'КФО 4'!J212</f>
        <v>0</v>
      </c>
      <c r="G58" s="865"/>
      <c r="H58" s="865"/>
      <c r="I58" s="865"/>
      <c r="J58" s="865">
        <f>'КФО 2'!J204</f>
        <v>0</v>
      </c>
      <c r="K58" s="221"/>
      <c r="L58" s="306"/>
    </row>
    <row r="59" spans="1:12" ht="25.15" customHeight="1" x14ac:dyDescent="0.25">
      <c r="A59" s="2210" t="s">
        <v>36</v>
      </c>
      <c r="B59" s="2211"/>
      <c r="C59" s="219">
        <v>244</v>
      </c>
      <c r="D59" s="232">
        <f>E59+H59+I59+J59</f>
        <v>1586940.81</v>
      </c>
      <c r="E59" s="233">
        <f t="shared" si="22"/>
        <v>671834.80999999994</v>
      </c>
      <c r="F59" s="232">
        <f>'КФО 4'!J293</f>
        <v>671834.80999999994</v>
      </c>
      <c r="G59" s="325">
        <f>'КФО 4'!J301</f>
        <v>0</v>
      </c>
      <c r="H59" s="325">
        <f>'КФО 5'!J245</f>
        <v>0</v>
      </c>
      <c r="I59" s="325"/>
      <c r="J59" s="325">
        <f>'КФО 2'!J292</f>
        <v>915106</v>
      </c>
      <c r="K59" s="316"/>
    </row>
    <row r="60" spans="1:12" ht="25.15" customHeight="1" x14ac:dyDescent="0.25">
      <c r="A60" s="2210" t="s">
        <v>10</v>
      </c>
      <c r="B60" s="2211"/>
      <c r="C60" s="219">
        <v>244</v>
      </c>
      <c r="D60" s="232">
        <f t="shared" si="21"/>
        <v>2768958.68</v>
      </c>
      <c r="E60" s="233">
        <f t="shared" si="22"/>
        <v>2508029.6800000002</v>
      </c>
      <c r="F60" s="232">
        <f>'КФО 4'!J363</f>
        <v>2508029.6800000002</v>
      </c>
      <c r="G60" s="325">
        <f>'КФО 4'!J372</f>
        <v>0</v>
      </c>
      <c r="H60" s="325">
        <f>'КФО 5'!J281</f>
        <v>0</v>
      </c>
      <c r="I60" s="325"/>
      <c r="J60" s="325">
        <f>'КФО 2'!J395</f>
        <v>260929</v>
      </c>
      <c r="K60" s="316"/>
    </row>
    <row r="61" spans="1:12" ht="25.15" customHeight="1" x14ac:dyDescent="0.25">
      <c r="A61" s="2210" t="s">
        <v>295</v>
      </c>
      <c r="B61" s="2211"/>
      <c r="C61" s="219">
        <v>244</v>
      </c>
      <c r="D61" s="232">
        <f t="shared" si="21"/>
        <v>0</v>
      </c>
      <c r="E61" s="233">
        <f t="shared" si="22"/>
        <v>0</v>
      </c>
      <c r="F61" s="232">
        <f>'КФО 4'!J386</f>
        <v>0</v>
      </c>
      <c r="G61" s="325"/>
      <c r="H61" s="325">
        <f>'КФО 5'!J294</f>
        <v>0</v>
      </c>
      <c r="I61" s="325"/>
      <c r="J61" s="325">
        <f>'КФО 2'!J408</f>
        <v>0</v>
      </c>
      <c r="K61" s="316"/>
    </row>
    <row r="62" spans="1:12" ht="25.15" customHeight="1" x14ac:dyDescent="0.25">
      <c r="A62" s="2210" t="s">
        <v>294</v>
      </c>
      <c r="B62" s="2211"/>
      <c r="C62" s="219">
        <v>244</v>
      </c>
      <c r="D62" s="232">
        <f t="shared" si="21"/>
        <v>494211</v>
      </c>
      <c r="E62" s="233">
        <f t="shared" si="22"/>
        <v>0</v>
      </c>
      <c r="F62" s="232">
        <f>'КФО 4'!J592</f>
        <v>0</v>
      </c>
      <c r="G62" s="325">
        <f>'КФО 4'!J509</f>
        <v>0</v>
      </c>
      <c r="H62" s="325">
        <f>'КФО 5'!J360</f>
        <v>0</v>
      </c>
      <c r="I62" s="325"/>
      <c r="J62" s="325">
        <f>'КФО 2'!J530</f>
        <v>494211</v>
      </c>
      <c r="K62" s="316"/>
    </row>
    <row r="63" spans="1:12" ht="25.15" customHeight="1" x14ac:dyDescent="0.25">
      <c r="A63" s="2210" t="s">
        <v>293</v>
      </c>
      <c r="B63" s="2211"/>
      <c r="C63" s="2206">
        <v>244</v>
      </c>
      <c r="D63" s="232">
        <f t="shared" si="21"/>
        <v>18313111.560000002</v>
      </c>
      <c r="E63" s="233">
        <f t="shared" si="22"/>
        <v>9424911.5600000005</v>
      </c>
      <c r="F63" s="232">
        <f>'КФО 4'!J1174</f>
        <v>9424911.5600000005</v>
      </c>
      <c r="G63" s="325">
        <f>'КФО 4'!J1170</f>
        <v>0</v>
      </c>
      <c r="H63" s="325">
        <f>'КФО 5'!J475</f>
        <v>0</v>
      </c>
      <c r="I63" s="325"/>
      <c r="J63" s="325">
        <f>'КФО 2'!J944</f>
        <v>8888200</v>
      </c>
      <c r="K63" s="316"/>
    </row>
    <row r="64" spans="1:12" ht="25.15" customHeight="1" x14ac:dyDescent="0.25">
      <c r="A64" s="2208" t="s">
        <v>292</v>
      </c>
      <c r="B64" s="2209"/>
      <c r="C64" s="2207"/>
      <c r="D64" s="240">
        <f t="shared" si="21"/>
        <v>17466281.560000002</v>
      </c>
      <c r="E64" s="240">
        <f t="shared" si="22"/>
        <v>9424911.5600000005</v>
      </c>
      <c r="F64" s="240">
        <f>'КФО 4'!J938</f>
        <v>9424911.5600000005</v>
      </c>
      <c r="G64" s="240"/>
      <c r="H64" s="240"/>
      <c r="I64" s="240"/>
      <c r="J64" s="240">
        <f>'КФО 2'!J942</f>
        <v>8041370</v>
      </c>
      <c r="K64" s="317"/>
    </row>
    <row r="65" spans="1:12" ht="23.65" customHeight="1" x14ac:dyDescent="0.25">
      <c r="A65" s="2214" t="s">
        <v>504</v>
      </c>
      <c r="B65" s="2215"/>
      <c r="C65" s="1187">
        <v>247</v>
      </c>
      <c r="D65" s="473">
        <f t="shared" si="21"/>
        <v>4012133.81</v>
      </c>
      <c r="E65" s="473">
        <f t="shared" si="22"/>
        <v>4012133.81</v>
      </c>
      <c r="F65" s="473">
        <f>'КФО 4'!J153</f>
        <v>4012133.81</v>
      </c>
      <c r="G65" s="474"/>
      <c r="H65" s="474"/>
      <c r="I65" s="474"/>
      <c r="J65" s="474">
        <f>'КФО 2'!J160</f>
        <v>0</v>
      </c>
      <c r="K65" s="475"/>
      <c r="L65" s="306">
        <f>D65-ПРОВЕРКА!J25</f>
        <v>0</v>
      </c>
    </row>
    <row r="66" spans="1:12" ht="23.65" customHeight="1" x14ac:dyDescent="0.25">
      <c r="A66" s="2216" t="s">
        <v>948</v>
      </c>
      <c r="B66" s="2217"/>
      <c r="C66" s="327"/>
      <c r="D66" s="231">
        <f>E66+H66+I66+J66</f>
        <v>4293706.97</v>
      </c>
      <c r="E66" s="231">
        <f>F66+G66</f>
        <v>4293706.97</v>
      </c>
      <c r="F66" s="231">
        <f>F57+F65</f>
        <v>4293706.97</v>
      </c>
      <c r="G66" s="231">
        <f>G57+G65</f>
        <v>0</v>
      </c>
      <c r="H66" s="231">
        <f>H57+H65</f>
        <v>0</v>
      </c>
      <c r="I66" s="231">
        <f>I57+I65</f>
        <v>0</v>
      </c>
      <c r="J66" s="231">
        <f>J57+J65</f>
        <v>0</v>
      </c>
      <c r="K66" s="760"/>
      <c r="L66" s="306"/>
    </row>
    <row r="67" spans="1:12" ht="26.45" customHeight="1" x14ac:dyDescent="0.4">
      <c r="A67" s="2275" t="s">
        <v>528</v>
      </c>
      <c r="B67" s="2275"/>
      <c r="C67" s="2275"/>
      <c r="D67" s="535"/>
      <c r="E67" s="2205" t="s">
        <v>960</v>
      </c>
      <c r="F67" s="2205"/>
      <c r="G67" s="503"/>
      <c r="H67" s="503"/>
      <c r="I67" s="49"/>
      <c r="J67" s="49"/>
      <c r="K67" s="49"/>
    </row>
    <row r="68" spans="1:12" ht="20.85" customHeight="1" x14ac:dyDescent="0.25">
      <c r="A68" s="1632"/>
      <c r="B68" s="1632"/>
      <c r="C68" s="49"/>
      <c r="D68" s="866" t="s">
        <v>76</v>
      </c>
      <c r="E68" s="2273" t="s">
        <v>377</v>
      </c>
      <c r="F68" s="2273"/>
      <c r="G68" s="37"/>
      <c r="H68" s="37"/>
      <c r="I68" s="49"/>
      <c r="J68" s="49"/>
      <c r="K68" s="49"/>
    </row>
    <row r="69" spans="1:12" ht="20.25" x14ac:dyDescent="0.3">
      <c r="B69" s="216"/>
    </row>
    <row r="70" spans="1:12" ht="31.7" customHeight="1" x14ac:dyDescent="0.25">
      <c r="B70" s="1190" t="s">
        <v>634</v>
      </c>
      <c r="C70" s="1191"/>
      <c r="D70" s="1192">
        <f>D63-D64</f>
        <v>846830</v>
      </c>
      <c r="E70" s="1192">
        <f>E63-E64</f>
        <v>0</v>
      </c>
      <c r="F70" s="1192">
        <f t="shared" ref="F70:I70" si="23">F63-F64</f>
        <v>0</v>
      </c>
      <c r="G70" s="1192">
        <f t="shared" si="23"/>
        <v>0</v>
      </c>
      <c r="H70" s="1192">
        <f t="shared" si="23"/>
        <v>0</v>
      </c>
      <c r="I70" s="1192">
        <f t="shared" si="23"/>
        <v>0</v>
      </c>
      <c r="J70" s="1192">
        <f>J63-J64</f>
        <v>846830</v>
      </c>
    </row>
    <row r="71" spans="1:12" ht="31.7" customHeight="1" x14ac:dyDescent="0.35">
      <c r="A71" s="1035"/>
      <c r="B71" s="1193"/>
      <c r="C71" s="1191"/>
      <c r="D71" s="1194">
        <f>D70-F80-G80-J80</f>
        <v>0</v>
      </c>
      <c r="E71" s="1195"/>
      <c r="F71" s="1195"/>
      <c r="G71" s="1195"/>
      <c r="H71" s="1195"/>
      <c r="I71" s="1195"/>
      <c r="J71" s="1195"/>
    </row>
    <row r="72" spans="1:12" ht="18.75" x14ac:dyDescent="0.3">
      <c r="A72" s="924"/>
      <c r="B72" s="924"/>
      <c r="D72" s="926"/>
      <c r="E72" s="1173" t="s">
        <v>949</v>
      </c>
      <c r="F72" s="1173" t="s">
        <v>778</v>
      </c>
      <c r="G72" s="1173" t="s">
        <v>777</v>
      </c>
      <c r="H72" s="1189"/>
      <c r="I72" s="1189"/>
      <c r="J72" s="1173" t="s">
        <v>486</v>
      </c>
    </row>
    <row r="73" spans="1:12" ht="20.25" customHeight="1" x14ac:dyDescent="0.3">
      <c r="A73" s="924"/>
      <c r="B73" s="924"/>
      <c r="D73" s="926"/>
      <c r="E73" s="793" t="s">
        <v>773</v>
      </c>
      <c r="F73" s="1172">
        <f>'КФО 4'!J1175</f>
        <v>0</v>
      </c>
      <c r="G73" s="1172">
        <f>'КФО 4'!J1171</f>
        <v>0</v>
      </c>
      <c r="H73" s="928"/>
      <c r="I73" s="928"/>
      <c r="J73" s="1172">
        <f>'КФО 2'!J945</f>
        <v>150000</v>
      </c>
    </row>
    <row r="74" spans="1:12" ht="20.25" customHeight="1" x14ac:dyDescent="0.3">
      <c r="A74" s="924"/>
      <c r="B74" s="924"/>
      <c r="D74" s="926"/>
      <c r="E74" s="1065" t="s">
        <v>774</v>
      </c>
      <c r="F74" s="1173">
        <f>'КФО 4'!J1176</f>
        <v>9424911.5600000005</v>
      </c>
      <c r="G74" s="927"/>
      <c r="H74" s="928"/>
      <c r="I74" s="928"/>
      <c r="J74" s="1174">
        <f>'КФО 2'!J946</f>
        <v>8041370</v>
      </c>
    </row>
    <row r="75" spans="1:12" s="924" customFormat="1" ht="20.25" customHeight="1" x14ac:dyDescent="0.3">
      <c r="D75" s="793"/>
      <c r="E75" s="793" t="s">
        <v>769</v>
      </c>
      <c r="F75" s="937">
        <f>'КФО 4'!J1177</f>
        <v>0</v>
      </c>
      <c r="G75" s="937"/>
      <c r="H75" s="299"/>
      <c r="I75" s="938"/>
      <c r="J75" s="937">
        <f>'КФО 2'!J947</f>
        <v>100000</v>
      </c>
      <c r="K75" s="925"/>
    </row>
    <row r="76" spans="1:12" s="924" customFormat="1" ht="20.25" customHeight="1" x14ac:dyDescent="0.3">
      <c r="D76" s="793"/>
      <c r="E76" s="793" t="s">
        <v>770</v>
      </c>
      <c r="F76" s="937">
        <f>'КФО 4'!J1178</f>
        <v>0</v>
      </c>
      <c r="G76" s="937">
        <f>'КФО 4'!J1172</f>
        <v>0</v>
      </c>
      <c r="H76" s="299"/>
      <c r="I76" s="939"/>
      <c r="J76" s="937">
        <f>'КФО 2'!J948</f>
        <v>110000</v>
      </c>
      <c r="K76" s="925"/>
    </row>
    <row r="77" spans="1:12" s="924" customFormat="1" ht="20.25" customHeight="1" x14ac:dyDescent="0.3">
      <c r="D77" s="793"/>
      <c r="E77" s="793" t="s">
        <v>771</v>
      </c>
      <c r="F77" s="937">
        <f>'КФО 4'!J1179</f>
        <v>0</v>
      </c>
      <c r="G77" s="937">
        <f>'КФО 4'!J1173</f>
        <v>0</v>
      </c>
      <c r="H77" s="299"/>
      <c r="I77" s="938"/>
      <c r="J77" s="937">
        <f>'КФО 2'!J949</f>
        <v>486830</v>
      </c>
      <c r="K77" s="925"/>
    </row>
    <row r="78" spans="1:12" s="924" customFormat="1" ht="20.25" customHeight="1" x14ac:dyDescent="0.3">
      <c r="D78" s="793"/>
      <c r="E78" s="793" t="s">
        <v>772</v>
      </c>
      <c r="F78" s="937">
        <f>'КФО 4'!J1180</f>
        <v>0</v>
      </c>
      <c r="G78" s="937"/>
      <c r="H78" s="299"/>
      <c r="I78" s="938"/>
      <c r="J78" s="937">
        <f>'КФО 2'!J950</f>
        <v>0</v>
      </c>
      <c r="K78" s="925"/>
    </row>
    <row r="79" spans="1:12" s="924" customFormat="1" ht="20.25" customHeight="1" thickBot="1" x14ac:dyDescent="0.35">
      <c r="D79" s="793"/>
      <c r="E79" s="793" t="s">
        <v>882</v>
      </c>
      <c r="F79" s="937">
        <f>'КФО 4'!J1181</f>
        <v>0</v>
      </c>
      <c r="G79" s="937"/>
      <c r="H79" s="299"/>
      <c r="I79" s="938"/>
      <c r="J79" s="937">
        <f>'КФО 2'!J951</f>
        <v>0</v>
      </c>
      <c r="K79" s="925"/>
    </row>
    <row r="80" spans="1:12" s="924" customFormat="1" ht="20.25" customHeight="1" x14ac:dyDescent="0.3">
      <c r="D80" s="929"/>
      <c r="E80" s="1196" t="s">
        <v>775</v>
      </c>
      <c r="F80" s="930">
        <f>F73+F75+F76+F77+F78+F79</f>
        <v>0</v>
      </c>
      <c r="G80" s="930">
        <f>G73+G75+G76+G77+G78+G79</f>
        <v>0</v>
      </c>
      <c r="H80" s="932"/>
      <c r="I80" s="931"/>
      <c r="J80" s="930">
        <f>J73+J75+J76+J77+J78+J79</f>
        <v>846830</v>
      </c>
    </row>
    <row r="81" spans="4:10" s="924" customFormat="1" ht="20.25" customHeight="1" thickBot="1" x14ac:dyDescent="0.35">
      <c r="D81" s="933"/>
      <c r="E81" s="933" t="s">
        <v>776</v>
      </c>
      <c r="F81" s="934">
        <f>SUM(F73:F79)</f>
        <v>9424911.5600000005</v>
      </c>
      <c r="G81" s="934">
        <f>SUM(G73:G79)</f>
        <v>0</v>
      </c>
      <c r="H81" s="936"/>
      <c r="I81" s="935"/>
      <c r="J81" s="934">
        <f>SUM(J73:J79)</f>
        <v>8888200</v>
      </c>
    </row>
    <row r="82" spans="4:10" ht="20.25" customHeight="1" x14ac:dyDescent="0.25">
      <c r="E82"/>
      <c r="F82" s="1181">
        <f>F81-F63</f>
        <v>0</v>
      </c>
      <c r="G82" s="1181">
        <f>G81-G63</f>
        <v>0</v>
      </c>
      <c r="H82" s="39"/>
      <c r="I82"/>
      <c r="J82" s="1181">
        <f>J81-J63</f>
        <v>0</v>
      </c>
    </row>
    <row r="83" spans="4:10" ht="20.25" customHeight="1" x14ac:dyDescent="0.3">
      <c r="E83" s="1339" t="s">
        <v>1097</v>
      </c>
      <c r="F83" s="1338" t="s">
        <v>1098</v>
      </c>
      <c r="G83" s="1338" t="s">
        <v>1099</v>
      </c>
      <c r="H83" s="926"/>
      <c r="I83" s="961"/>
      <c r="J83" s="1340" t="s">
        <v>1100</v>
      </c>
    </row>
    <row r="84" spans="4:10" ht="20.25" customHeight="1" x14ac:dyDescent="0.25">
      <c r="E84" s="1464">
        <f>D12</f>
        <v>2028</v>
      </c>
      <c r="F84" s="1050">
        <f>F27/1000</f>
        <v>29305.800059999998</v>
      </c>
      <c r="G84" s="1050">
        <f>G27/1000</f>
        <v>0</v>
      </c>
      <c r="H84" s="1465">
        <f>F84-(F15/1000)</f>
        <v>0</v>
      </c>
      <c r="I84" s="961"/>
      <c r="J84" s="1341">
        <f>J27/1000</f>
        <v>17482.170999999998</v>
      </c>
    </row>
    <row r="85" spans="4:10" ht="20.25" customHeight="1" x14ac:dyDescent="0.25">
      <c r="E85" s="1466" t="s">
        <v>856</v>
      </c>
      <c r="F85" s="1051">
        <f>F29/1000</f>
        <v>11632.770039999999</v>
      </c>
      <c r="G85" s="1051">
        <f>G29/1000</f>
        <v>0</v>
      </c>
      <c r="H85" s="961"/>
      <c r="I85" s="961"/>
      <c r="J85" s="1342">
        <f>J29/1000</f>
        <v>6838.8069999999998</v>
      </c>
    </row>
    <row r="86" spans="4:10" ht="20.25" customHeight="1" x14ac:dyDescent="0.25">
      <c r="E86" s="1467" t="s">
        <v>859</v>
      </c>
      <c r="F86" s="1051">
        <f>F66/1000</f>
        <v>4293.7069700000002</v>
      </c>
      <c r="G86" s="1051">
        <f>G66/1000</f>
        <v>0</v>
      </c>
      <c r="H86" s="961"/>
      <c r="I86" s="961"/>
      <c r="J86" s="1342">
        <f>J66/1000</f>
        <v>0</v>
      </c>
    </row>
    <row r="87" spans="4:10" ht="20.25" customHeight="1" x14ac:dyDescent="0.25">
      <c r="E87" s="1467" t="s">
        <v>857</v>
      </c>
      <c r="F87" s="1051">
        <f>F64/1000</f>
        <v>9424.9115600000005</v>
      </c>
      <c r="G87" s="1051">
        <f>G64/1000</f>
        <v>0</v>
      </c>
      <c r="H87" s="961"/>
      <c r="I87" s="961"/>
      <c r="J87" s="1342">
        <f>J64/1000</f>
        <v>8041.37</v>
      </c>
    </row>
    <row r="88" spans="4:10" ht="20.25" customHeight="1" x14ac:dyDescent="0.25">
      <c r="E88" s="1468" t="s">
        <v>858</v>
      </c>
      <c r="F88" s="1197">
        <f>F84-(F85+F86+F87)</f>
        <v>3954.4114899999986</v>
      </c>
      <c r="G88" s="1197">
        <f>G84-(G85+G86+G87)</f>
        <v>0</v>
      </c>
      <c r="H88" s="961"/>
      <c r="I88" s="961"/>
      <c r="J88" s="1343">
        <f>J84-(J85+J86+J87)</f>
        <v>2601.9939999999988</v>
      </c>
    </row>
    <row r="89" spans="4:10" ht="20.25" customHeight="1" x14ac:dyDescent="0.25">
      <c r="E89" s="1474" t="s">
        <v>1101</v>
      </c>
      <c r="F89" s="1475">
        <f>F26/1000</f>
        <v>0</v>
      </c>
      <c r="G89" s="1475">
        <f t="shared" ref="G89:J89" si="24">G26/1000</f>
        <v>0</v>
      </c>
      <c r="H89" s="1475">
        <f t="shared" si="24"/>
        <v>0</v>
      </c>
      <c r="I89" s="1475">
        <f t="shared" si="24"/>
        <v>0</v>
      </c>
      <c r="J89" s="1475">
        <f t="shared" si="24"/>
        <v>0</v>
      </c>
    </row>
    <row r="90" spans="4:10" ht="20.25" customHeight="1" x14ac:dyDescent="0.25"/>
    <row r="91" spans="4:10" ht="20.25" customHeight="1" x14ac:dyDescent="0.25"/>
    <row r="92" spans="4:10" ht="20.25" customHeight="1" x14ac:dyDescent="0.25"/>
    <row r="93" spans="4:10" ht="20.25" customHeight="1" x14ac:dyDescent="0.25"/>
    <row r="94" spans="4:10" ht="20.25" hidden="1" customHeight="1" x14ac:dyDescent="0.25"/>
    <row r="95" spans="4:10" ht="20.25" hidden="1" customHeight="1" x14ac:dyDescent="0.25"/>
    <row r="96" spans="4:10" ht="20.25" hidden="1" customHeight="1" x14ac:dyDescent="0.25"/>
    <row r="97" spans="5:11" hidden="1" x14ac:dyDescent="0.25"/>
    <row r="98" spans="5:11" hidden="1" x14ac:dyDescent="0.25"/>
    <row r="99" spans="5:11" ht="18" hidden="1" customHeight="1" x14ac:dyDescent="0.25"/>
    <row r="100" spans="5:11" ht="18" hidden="1" customHeight="1" x14ac:dyDescent="0.25"/>
    <row r="101" spans="5:11" ht="18" hidden="1" customHeight="1" x14ac:dyDescent="0.25"/>
    <row r="102" spans="5:11" ht="18" hidden="1" customHeight="1" x14ac:dyDescent="0.25"/>
    <row r="103" spans="5:11" ht="18" hidden="1" customHeight="1" x14ac:dyDescent="0.25"/>
    <row r="104" spans="5:11" ht="18" hidden="1" customHeight="1" x14ac:dyDescent="0.25"/>
    <row r="105" spans="5:11" ht="18" hidden="1" customHeight="1" x14ac:dyDescent="0.25"/>
    <row r="106" spans="5:11" ht="18" hidden="1" customHeight="1" x14ac:dyDescent="0.25"/>
    <row r="107" spans="5:11" ht="18" customHeight="1" x14ac:dyDescent="0.25"/>
    <row r="108" spans="5:11" ht="18" customHeight="1" x14ac:dyDescent="0.25"/>
    <row r="109" spans="5:11" ht="18" customHeight="1" x14ac:dyDescent="0.25">
      <c r="E109" s="291" t="s">
        <v>0</v>
      </c>
      <c r="F109" s="291" t="s">
        <v>945</v>
      </c>
      <c r="G109" s="291" t="s">
        <v>947</v>
      </c>
      <c r="H109"/>
      <c r="I109"/>
      <c r="J109" s="291" t="s">
        <v>696</v>
      </c>
      <c r="K109" s="291" t="s">
        <v>0</v>
      </c>
    </row>
    <row r="110" spans="5:11" ht="18" customHeight="1" x14ac:dyDescent="0.25">
      <c r="E110" s="1184">
        <v>211</v>
      </c>
      <c r="F110" s="299">
        <f>F30</f>
        <v>8934539.0399999991</v>
      </c>
      <c r="G110" s="299">
        <f>G30</f>
        <v>0</v>
      </c>
      <c r="H110"/>
      <c r="I110"/>
      <c r="J110" s="299">
        <f>J30</f>
        <v>5252540</v>
      </c>
      <c r="K110" s="1184">
        <v>211</v>
      </c>
    </row>
    <row r="111" spans="5:11" ht="18" customHeight="1" x14ac:dyDescent="0.25">
      <c r="E111" s="1184">
        <v>213</v>
      </c>
      <c r="F111" s="299">
        <f>F31</f>
        <v>2698231</v>
      </c>
      <c r="G111" s="299">
        <f>G31</f>
        <v>0</v>
      </c>
      <c r="H111"/>
      <c r="I111"/>
      <c r="J111" s="299">
        <f>J31</f>
        <v>1586267</v>
      </c>
      <c r="K111" s="1184">
        <v>213</v>
      </c>
    </row>
    <row r="112" spans="5:11" ht="18" customHeight="1" x14ac:dyDescent="0.25">
      <c r="E112" s="1185" t="s">
        <v>678</v>
      </c>
      <c r="F112" s="1186"/>
      <c r="G112" s="1186"/>
      <c r="H112"/>
      <c r="I112"/>
      <c r="J112" s="1186"/>
      <c r="K112" s="1185" t="s">
        <v>678</v>
      </c>
    </row>
    <row r="113" spans="5:11" ht="18" customHeight="1" x14ac:dyDescent="0.25">
      <c r="E113" s="1185" t="s">
        <v>683</v>
      </c>
      <c r="F113" s="299">
        <f>F44</f>
        <v>714547</v>
      </c>
      <c r="G113" s="299">
        <f>G44</f>
        <v>0</v>
      </c>
      <c r="H113"/>
      <c r="I113"/>
      <c r="J113" s="299">
        <f>J44</f>
        <v>84918</v>
      </c>
      <c r="K113" s="1185" t="s">
        <v>683</v>
      </c>
    </row>
    <row r="114" spans="5:11" ht="18" customHeight="1" x14ac:dyDescent="0.25">
      <c r="E114" s="1185">
        <v>221</v>
      </c>
      <c r="F114" s="299">
        <f t="shared" ref="F114:G116" si="25">F55</f>
        <v>60000</v>
      </c>
      <c r="G114" s="299">
        <f t="shared" si="25"/>
        <v>0</v>
      </c>
      <c r="H114"/>
      <c r="I114"/>
      <c r="J114" s="299">
        <f>J55</f>
        <v>0</v>
      </c>
      <c r="K114" s="1185">
        <v>221</v>
      </c>
    </row>
    <row r="115" spans="5:11" ht="18" customHeight="1" x14ac:dyDescent="0.25">
      <c r="E115" s="1185">
        <v>222</v>
      </c>
      <c r="F115" s="299">
        <f t="shared" si="25"/>
        <v>0</v>
      </c>
      <c r="G115" s="299">
        <f t="shared" si="25"/>
        <v>0</v>
      </c>
      <c r="H115"/>
      <c r="I115"/>
      <c r="J115" s="299">
        <f>J56</f>
        <v>0</v>
      </c>
      <c r="K115" s="1185">
        <v>222</v>
      </c>
    </row>
    <row r="116" spans="5:11" ht="18" customHeight="1" x14ac:dyDescent="0.25">
      <c r="E116" s="1185" t="s">
        <v>946</v>
      </c>
      <c r="F116" s="299">
        <f t="shared" si="25"/>
        <v>281573.15999999997</v>
      </c>
      <c r="G116" s="299">
        <f t="shared" si="25"/>
        <v>0</v>
      </c>
      <c r="H116"/>
      <c r="I116"/>
      <c r="J116" s="299">
        <f>J57</f>
        <v>0</v>
      </c>
      <c r="K116" s="1185" t="s">
        <v>946</v>
      </c>
    </row>
    <row r="117" spans="5:11" ht="18" customHeight="1" x14ac:dyDescent="0.25">
      <c r="E117" s="1198" t="s">
        <v>686</v>
      </c>
      <c r="F117" s="299">
        <f>F65</f>
        <v>4012133.81</v>
      </c>
      <c r="G117" s="299">
        <f>G65</f>
        <v>0</v>
      </c>
      <c r="H117"/>
      <c r="I117"/>
      <c r="J117" s="299">
        <f>J65</f>
        <v>0</v>
      </c>
      <c r="K117" s="1198" t="s">
        <v>686</v>
      </c>
    </row>
    <row r="118" spans="5:11" ht="18" customHeight="1" x14ac:dyDescent="0.25">
      <c r="E118" s="1185">
        <v>224</v>
      </c>
      <c r="F118" s="299">
        <f t="shared" ref="F118:G122" si="26">F58</f>
        <v>0</v>
      </c>
      <c r="G118" s="299">
        <f t="shared" si="26"/>
        <v>0</v>
      </c>
      <c r="H118"/>
      <c r="I118"/>
      <c r="J118" s="299">
        <f>J58</f>
        <v>0</v>
      </c>
      <c r="K118" s="1185">
        <v>224</v>
      </c>
    </row>
    <row r="119" spans="5:11" ht="18" customHeight="1" x14ac:dyDescent="0.25">
      <c r="E119" s="1185">
        <v>225</v>
      </c>
      <c r="F119" s="299">
        <f t="shared" si="26"/>
        <v>671834.80999999994</v>
      </c>
      <c r="G119" s="299">
        <f t="shared" si="26"/>
        <v>0</v>
      </c>
      <c r="H119"/>
      <c r="I119"/>
      <c r="J119" s="299">
        <f t="shared" ref="J119:J122" si="27">J59</f>
        <v>915106</v>
      </c>
      <c r="K119" s="1185">
        <v>225</v>
      </c>
    </row>
    <row r="120" spans="5:11" ht="18" customHeight="1" x14ac:dyDescent="0.25">
      <c r="E120" s="1185">
        <v>226</v>
      </c>
      <c r="F120" s="299">
        <f t="shared" si="26"/>
        <v>2508029.6800000002</v>
      </c>
      <c r="G120" s="299">
        <f t="shared" si="26"/>
        <v>0</v>
      </c>
      <c r="H120"/>
      <c r="I120"/>
      <c r="J120" s="299">
        <f t="shared" si="27"/>
        <v>260929</v>
      </c>
      <c r="K120" s="1185">
        <v>226</v>
      </c>
    </row>
    <row r="121" spans="5:11" ht="18" customHeight="1" x14ac:dyDescent="0.25">
      <c r="E121" s="1185">
        <v>290</v>
      </c>
      <c r="F121" s="299">
        <f t="shared" si="26"/>
        <v>0</v>
      </c>
      <c r="G121" s="299">
        <f t="shared" si="26"/>
        <v>0</v>
      </c>
      <c r="H121"/>
      <c r="I121"/>
      <c r="J121" s="299">
        <f t="shared" si="27"/>
        <v>0</v>
      </c>
      <c r="K121" s="1185">
        <v>290</v>
      </c>
    </row>
    <row r="122" spans="5:11" ht="18" customHeight="1" x14ac:dyDescent="0.25">
      <c r="E122" s="1185">
        <v>310</v>
      </c>
      <c r="F122" s="299">
        <f t="shared" si="26"/>
        <v>0</v>
      </c>
      <c r="G122" s="299">
        <f t="shared" si="26"/>
        <v>0</v>
      </c>
      <c r="H122"/>
      <c r="I122"/>
      <c r="J122" s="299">
        <f t="shared" si="27"/>
        <v>494211</v>
      </c>
      <c r="K122" s="1185">
        <v>310</v>
      </c>
    </row>
    <row r="123" spans="5:11" ht="18" customHeight="1" x14ac:dyDescent="0.25">
      <c r="E123" s="1185">
        <v>341</v>
      </c>
      <c r="F123" s="299">
        <f>F73</f>
        <v>0</v>
      </c>
      <c r="G123" s="299">
        <f>G73</f>
        <v>0</v>
      </c>
      <c r="H123"/>
      <c r="I123"/>
      <c r="J123" s="299">
        <f>J73</f>
        <v>150000</v>
      </c>
      <c r="K123" s="1185">
        <v>341</v>
      </c>
    </row>
    <row r="124" spans="5:11" ht="18" customHeight="1" x14ac:dyDescent="0.25">
      <c r="E124" s="1184">
        <v>342</v>
      </c>
      <c r="F124" s="299">
        <f t="shared" ref="F124:G129" si="28">F74</f>
        <v>9424911.5600000005</v>
      </c>
      <c r="G124" s="299">
        <f t="shared" si="28"/>
        <v>0</v>
      </c>
      <c r="H124"/>
      <c r="I124"/>
      <c r="J124" s="299">
        <f t="shared" ref="J124:J129" si="29">J74</f>
        <v>8041370</v>
      </c>
      <c r="K124" s="1184">
        <v>342</v>
      </c>
    </row>
    <row r="125" spans="5:11" ht="18" customHeight="1" x14ac:dyDescent="0.25">
      <c r="E125" s="1184">
        <v>344</v>
      </c>
      <c r="F125" s="299">
        <f t="shared" si="28"/>
        <v>0</v>
      </c>
      <c r="G125" s="299">
        <f t="shared" si="28"/>
        <v>0</v>
      </c>
      <c r="H125"/>
      <c r="I125"/>
      <c r="J125" s="299">
        <f t="shared" si="29"/>
        <v>100000</v>
      </c>
      <c r="K125" s="1184">
        <v>344</v>
      </c>
    </row>
    <row r="126" spans="5:11" ht="18" customHeight="1" x14ac:dyDescent="0.25">
      <c r="E126" s="1184">
        <v>345</v>
      </c>
      <c r="F126" s="299">
        <f t="shared" si="28"/>
        <v>0</v>
      </c>
      <c r="G126" s="299">
        <f t="shared" si="28"/>
        <v>0</v>
      </c>
      <c r="H126"/>
      <c r="I126"/>
      <c r="J126" s="299">
        <f t="shared" si="29"/>
        <v>110000</v>
      </c>
      <c r="K126" s="1184">
        <v>345</v>
      </c>
    </row>
    <row r="127" spans="5:11" ht="18" customHeight="1" x14ac:dyDescent="0.25">
      <c r="E127" s="1184">
        <v>346</v>
      </c>
      <c r="F127" s="299">
        <f t="shared" si="28"/>
        <v>0</v>
      </c>
      <c r="G127" s="299">
        <f t="shared" si="28"/>
        <v>0</v>
      </c>
      <c r="H127"/>
      <c r="I127"/>
      <c r="J127" s="299">
        <f t="shared" si="29"/>
        <v>486830</v>
      </c>
      <c r="K127" s="1184">
        <v>346</v>
      </c>
    </row>
    <row r="128" spans="5:11" ht="18" customHeight="1" x14ac:dyDescent="0.25">
      <c r="E128" s="1184">
        <v>347</v>
      </c>
      <c r="F128" s="299">
        <f t="shared" si="28"/>
        <v>0</v>
      </c>
      <c r="G128" s="299">
        <f t="shared" si="28"/>
        <v>0</v>
      </c>
      <c r="H128"/>
      <c r="I128"/>
      <c r="J128" s="299">
        <f t="shared" si="29"/>
        <v>0</v>
      </c>
      <c r="K128" s="1184">
        <v>347</v>
      </c>
    </row>
    <row r="129" spans="5:11" ht="18" customHeight="1" x14ac:dyDescent="0.25">
      <c r="E129" s="1184">
        <v>349</v>
      </c>
      <c r="F129" s="299">
        <f t="shared" si="28"/>
        <v>0</v>
      </c>
      <c r="G129" s="299">
        <f t="shared" si="28"/>
        <v>0</v>
      </c>
      <c r="H129"/>
      <c r="I129"/>
      <c r="J129" s="299">
        <f t="shared" si="29"/>
        <v>0</v>
      </c>
      <c r="K129" s="1184">
        <v>349</v>
      </c>
    </row>
    <row r="130" spans="5:11" ht="18" customHeight="1" x14ac:dyDescent="0.25">
      <c r="E130" s="1185" t="s">
        <v>678</v>
      </c>
      <c r="F130" s="1186"/>
      <c r="G130" s="1186"/>
      <c r="H130"/>
      <c r="I130"/>
      <c r="J130" s="1186"/>
      <c r="K130" s="1185" t="s">
        <v>678</v>
      </c>
    </row>
    <row r="131" spans="5:11" ht="18" customHeight="1" x14ac:dyDescent="0.25">
      <c r="E131" s="1185" t="s">
        <v>680</v>
      </c>
      <c r="F131" s="1186"/>
      <c r="G131" s="1186"/>
      <c r="H131"/>
      <c r="I131"/>
      <c r="J131" s="1186"/>
      <c r="K131" s="1185" t="s">
        <v>680</v>
      </c>
    </row>
    <row r="132" spans="5:11" ht="18" customHeight="1" x14ac:dyDescent="0.25">
      <c r="E132" s="1185" t="s">
        <v>677</v>
      </c>
      <c r="F132" s="1186"/>
      <c r="G132" s="1186"/>
      <c r="H132"/>
      <c r="I132"/>
      <c r="J132" s="1186"/>
      <c r="K132" s="1185" t="s">
        <v>677</v>
      </c>
    </row>
    <row r="133" spans="5:11" ht="18" customHeight="1" x14ac:dyDescent="0.25">
      <c r="E133" s="1185" t="s">
        <v>679</v>
      </c>
      <c r="F133" s="1186"/>
      <c r="G133" s="1186"/>
      <c r="H133"/>
      <c r="I133"/>
      <c r="J133" s="1186"/>
      <c r="K133" s="1185" t="s">
        <v>679</v>
      </c>
    </row>
    <row r="134" spans="5:11" ht="18" customHeight="1" x14ac:dyDescent="0.25">
      <c r="E134" s="1185" t="s">
        <v>681</v>
      </c>
      <c r="F134" s="1186"/>
      <c r="G134" s="1186"/>
      <c r="H134"/>
      <c r="I134"/>
      <c r="J134" s="1186"/>
      <c r="K134" s="1185" t="s">
        <v>681</v>
      </c>
    </row>
    <row r="135" spans="5:11" ht="18" customHeight="1" x14ac:dyDescent="0.25">
      <c r="E135" s="1185" t="s">
        <v>682</v>
      </c>
      <c r="F135" s="1186"/>
      <c r="G135" s="1186"/>
      <c r="H135"/>
      <c r="I135"/>
      <c r="J135" s="1186"/>
      <c r="K135" s="1185" t="s">
        <v>682</v>
      </c>
    </row>
    <row r="136" spans="5:11" ht="18" customHeight="1" x14ac:dyDescent="0.25">
      <c r="E136" s="644"/>
      <c r="F136" s="1199">
        <f>SUM(F110:F135)</f>
        <v>29305800.060000002</v>
      </c>
      <c r="G136" s="1199">
        <f>SUM(G110:G135)</f>
        <v>0</v>
      </c>
      <c r="H136"/>
      <c r="I136"/>
      <c r="J136" s="1199">
        <f>SUM(J110:J135)</f>
        <v>17482171</v>
      </c>
      <c r="K136" s="644"/>
    </row>
    <row r="137" spans="5:11" ht="18" customHeight="1" x14ac:dyDescent="0.25">
      <c r="E137"/>
      <c r="F137" s="1200">
        <f>F136-F27</f>
        <v>0</v>
      </c>
      <c r="G137" s="1200">
        <f>G136-G27</f>
        <v>0</v>
      </c>
      <c r="H137"/>
      <c r="I137"/>
      <c r="J137" s="1200">
        <f>J136-J27</f>
        <v>0</v>
      </c>
      <c r="K137"/>
    </row>
    <row r="138" spans="5:11" ht="18" customHeight="1" x14ac:dyDescent="0.25"/>
    <row r="139" spans="5:11" ht="18" customHeight="1" x14ac:dyDescent="0.25"/>
    <row r="140" spans="5:11" ht="18" customHeight="1" x14ac:dyDescent="0.25"/>
    <row r="141" spans="5:11" ht="18" customHeight="1" x14ac:dyDescent="0.25"/>
    <row r="142" spans="5:11" ht="18" customHeight="1" x14ac:dyDescent="0.25"/>
    <row r="143" spans="5:11" ht="18" customHeight="1" x14ac:dyDescent="0.25"/>
    <row r="144" spans="5:11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</sheetData>
  <sheetProtection password="CA5A" sheet="1" objects="1" scenarios="1" formatCells="0" formatColumns="0" formatRows="0" insertRows="0"/>
  <mergeCells count="82">
    <mergeCell ref="A9:B12"/>
    <mergeCell ref="C9:C12"/>
    <mergeCell ref="D9:K9"/>
    <mergeCell ref="E10:E12"/>
    <mergeCell ref="F10:K10"/>
    <mergeCell ref="F11:G11"/>
    <mergeCell ref="H11:H12"/>
    <mergeCell ref="I11:I12"/>
    <mergeCell ref="J11:K11"/>
    <mergeCell ref="B1:J1"/>
    <mergeCell ref="A3:K3"/>
    <mergeCell ref="B4:J4"/>
    <mergeCell ref="B6:D6"/>
    <mergeCell ref="F6:G6"/>
    <mergeCell ref="A13:B13"/>
    <mergeCell ref="A20:B20"/>
    <mergeCell ref="M20:R20"/>
    <mergeCell ref="A15:B15"/>
    <mergeCell ref="A16:B16"/>
    <mergeCell ref="M16:M18"/>
    <mergeCell ref="N16:N18"/>
    <mergeCell ref="O16:O18"/>
    <mergeCell ref="P16:P18"/>
    <mergeCell ref="Q16:Q18"/>
    <mergeCell ref="R16:R18"/>
    <mergeCell ref="A17:B17"/>
    <mergeCell ref="A18:B18"/>
    <mergeCell ref="A19:B19"/>
    <mergeCell ref="N13:N14"/>
    <mergeCell ref="A14:B14"/>
    <mergeCell ref="A21:B21"/>
    <mergeCell ref="L21:L25"/>
    <mergeCell ref="A22:B22"/>
    <mergeCell ref="A23:B23"/>
    <mergeCell ref="A24:B24"/>
    <mergeCell ref="A25:B25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7:C67"/>
    <mergeCell ref="E67:F67"/>
    <mergeCell ref="A68:B68"/>
    <mergeCell ref="E68:F68"/>
    <mergeCell ref="A62:B62"/>
    <mergeCell ref="A63:B63"/>
    <mergeCell ref="C63:C64"/>
    <mergeCell ref="A64:B64"/>
    <mergeCell ref="A65:B65"/>
    <mergeCell ref="A66:B66"/>
  </mergeCells>
  <pageMargins left="0.47244094488188981" right="0.23622047244094491" top="0.35433070866141736" bottom="0.23622047244094491" header="0.31496062992125984" footer="0.19685039370078741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17</vt:i4>
      </vt:variant>
    </vt:vector>
  </HeadingPairs>
  <TitlesOfParts>
    <vt:vector size="29" baseType="lpstr">
      <vt:lpstr>К ЗАЩИТЕ бюджета</vt:lpstr>
      <vt:lpstr>ДОХОДЫ (расчеты)</vt:lpstr>
      <vt:lpstr>КФО 2</vt:lpstr>
      <vt:lpstr>КФО 5</vt:lpstr>
      <vt:lpstr>КФО 4</vt:lpstr>
      <vt:lpstr>расшифровка 6</vt:lpstr>
      <vt:lpstr>ПРОВЕРКА</vt:lpstr>
      <vt:lpstr>ПЕЧАТЬ СВОД</vt:lpstr>
      <vt:lpstr>ПЕЧАТЬ ПЛАН</vt:lpstr>
      <vt:lpstr>Пояснительная з...</vt:lpstr>
      <vt:lpstr>ПЕЧАТЬ СВОД 2027</vt:lpstr>
      <vt:lpstr>ПЕЧАТЬ СВОД 2028</vt:lpstr>
      <vt:lpstr>'К ЗАЩИТЕ бюджета'!Заголовки_для_печати</vt:lpstr>
      <vt:lpstr>название</vt:lpstr>
      <vt:lpstr>наименование</vt:lpstr>
      <vt:lpstr>'ДОХОДЫ (расчеты)'!Область_печати</vt:lpstr>
      <vt:lpstr>'К ЗАЩИТЕ бюджета'!Область_печати</vt:lpstr>
      <vt:lpstr>'КФО 2'!Область_печати</vt:lpstr>
      <vt:lpstr>'КФО 4'!Область_печати</vt:lpstr>
      <vt:lpstr>'КФО 5'!Область_печати</vt:lpstr>
      <vt:lpstr>'ПЕЧАТЬ ПЛАН'!Область_печати</vt:lpstr>
      <vt:lpstr>'ПЕЧАТЬ СВОД'!Область_печати</vt:lpstr>
      <vt:lpstr>'ПЕЧАТЬ СВОД 2027'!Область_печати</vt:lpstr>
      <vt:lpstr>'ПЕЧАТЬ СВОД 2028'!Область_печати</vt:lpstr>
      <vt:lpstr>'Пояснительная з...'!Область_печати</vt:lpstr>
      <vt:lpstr>ПРОВЕРКА!Область_печати</vt:lpstr>
      <vt:lpstr>'расшифровка 6'!Область_печати</vt:lpstr>
      <vt:lpstr>С_УЧЕТОМ_ИЗМЕНЕНИЙ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Борисенко Алексей</cp:lastModifiedBy>
  <cp:lastPrinted>2025-06-16T02:38:14Z</cp:lastPrinted>
  <dcterms:created xsi:type="dcterms:W3CDTF">2016-11-02T07:05:09Z</dcterms:created>
  <dcterms:modified xsi:type="dcterms:W3CDTF">2025-06-16T02:49:44Z</dcterms:modified>
</cp:coreProperties>
</file>